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RACUNOVODSTVO\IZVJEŠTAJ O IZVRŠENJU FINAN.PLANA\2024. GODINA\"/>
    </mc:Choice>
  </mc:AlternateContent>
  <xr:revisionPtr revIDLastSave="0" documentId="13_ncr:1_{10A520A9-4E79-4D8A-ACB9-F3E62EF7BE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slovna" sheetId="6" r:id="rId1"/>
    <sheet name="Opći dio" sheetId="3" r:id="rId2"/>
    <sheet name="Ekonomska klasifikacija" sheetId="1" r:id="rId3"/>
    <sheet name="Prihodi i rashodi -izvori fin." sheetId="4" r:id="rId4"/>
    <sheet name="Ek. i prog. klasifikacija" sheetId="5" r:id="rId5"/>
    <sheet name="Fukcijska klasifikacija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K20" i="3" l="1"/>
  <c r="K19" i="3"/>
  <c r="K18" i="3"/>
  <c r="K17" i="3"/>
  <c r="J20" i="3"/>
  <c r="J17" i="3"/>
  <c r="J19" i="3"/>
  <c r="J18" i="3"/>
  <c r="K15" i="3"/>
  <c r="J15" i="3"/>
  <c r="G21" i="3"/>
  <c r="F21" i="3"/>
  <c r="G20" i="3"/>
  <c r="H20" i="3"/>
  <c r="I20" i="3"/>
  <c r="F20" i="3"/>
  <c r="G17" i="3"/>
  <c r="H17" i="3"/>
  <c r="H21" i="3" s="1"/>
  <c r="I17" i="3"/>
  <c r="I21" i="3" s="1"/>
  <c r="F17" i="3"/>
  <c r="G19" i="3"/>
  <c r="H19" i="3"/>
  <c r="I19" i="3"/>
  <c r="F19" i="3"/>
  <c r="G18" i="3"/>
  <c r="H18" i="3"/>
  <c r="I18" i="3"/>
  <c r="F18" i="3"/>
  <c r="G15" i="3"/>
  <c r="F15" i="3"/>
  <c r="C31" i="4" l="1"/>
  <c r="C39" i="4"/>
  <c r="C27" i="4"/>
  <c r="C23" i="4"/>
  <c r="C19" i="4"/>
  <c r="C15" i="4"/>
  <c r="C11" i="4"/>
  <c r="C41" i="4" l="1"/>
  <c r="C40" i="4"/>
  <c r="C42" i="4" s="1"/>
  <c r="C38" i="4"/>
  <c r="C34" i="4"/>
  <c r="C30" i="4"/>
  <c r="C26" i="4"/>
  <c r="C22" i="4"/>
  <c r="C18" i="4"/>
  <c r="C14" i="4"/>
  <c r="C10" i="4"/>
  <c r="C6" i="4"/>
  <c r="C20" i="1"/>
  <c r="D20" i="1"/>
  <c r="E20" i="1"/>
  <c r="G24" i="1"/>
  <c r="F24" i="1"/>
  <c r="E23" i="1"/>
  <c r="D23" i="1"/>
  <c r="C23" i="1"/>
  <c r="B23" i="1"/>
  <c r="G23" i="1" l="1"/>
  <c r="F23" i="1"/>
  <c r="C18" i="1" l="1"/>
  <c r="I189" i="5" l="1"/>
  <c r="E83" i="1"/>
  <c r="C53" i="1"/>
  <c r="D53" i="1"/>
  <c r="E53" i="1"/>
  <c r="C42" i="1"/>
  <c r="D42" i="1"/>
  <c r="E42" i="1"/>
  <c r="C57" i="1"/>
  <c r="E57" i="1"/>
  <c r="D57" i="1"/>
  <c r="G165" i="5"/>
  <c r="H165" i="5"/>
  <c r="I165" i="5"/>
  <c r="J168" i="5"/>
  <c r="C65" i="1" l="1"/>
  <c r="E65" i="1"/>
  <c r="D65" i="1"/>
  <c r="J39" i="5"/>
  <c r="I42" i="5"/>
  <c r="E71" i="1"/>
  <c r="F71" i="1" s="1"/>
  <c r="C71" i="1"/>
  <c r="D71" i="1"/>
  <c r="E82" i="1"/>
  <c r="C82" i="1"/>
  <c r="D82" i="1"/>
  <c r="C75" i="1"/>
  <c r="D75" i="1"/>
  <c r="D74" i="1"/>
  <c r="C74" i="1"/>
  <c r="B61" i="1"/>
  <c r="C83" i="1"/>
  <c r="D83" i="1"/>
  <c r="C26" i="1"/>
  <c r="C21" i="1"/>
  <c r="G71" i="1" l="1"/>
  <c r="C87" i="1"/>
  <c r="C86" i="1" s="1"/>
  <c r="C85" i="1"/>
  <c r="C84" i="1"/>
  <c r="C78" i="1"/>
  <c r="C77" i="1"/>
  <c r="C76" i="1" s="1"/>
  <c r="C70" i="1"/>
  <c r="C73" i="1"/>
  <c r="C72" i="1" s="1"/>
  <c r="C67" i="1"/>
  <c r="C66" i="1"/>
  <c r="C64" i="1"/>
  <c r="D64" i="1"/>
  <c r="C63" i="1"/>
  <c r="C62" i="1"/>
  <c r="C60" i="1"/>
  <c r="C59" i="1"/>
  <c r="C58" i="1"/>
  <c r="C56" i="1"/>
  <c r="C55" i="1"/>
  <c r="C54" i="1"/>
  <c r="C52" i="1"/>
  <c r="C50" i="1"/>
  <c r="C49" i="1"/>
  <c r="C48" i="1"/>
  <c r="C47" i="1"/>
  <c r="C46" i="1"/>
  <c r="C45" i="1"/>
  <c r="C43" i="1"/>
  <c r="C41" i="1"/>
  <c r="C38" i="1"/>
  <c r="C37" i="1"/>
  <c r="C35" i="1"/>
  <c r="C34" i="1" s="1"/>
  <c r="C33" i="1"/>
  <c r="C32" i="1" s="1"/>
  <c r="C25" i="1"/>
  <c r="C17" i="1"/>
  <c r="C15" i="1"/>
  <c r="C14" i="1" s="1"/>
  <c r="C12" i="1"/>
  <c r="C9" i="1"/>
  <c r="C7" i="1"/>
  <c r="B8" i="7"/>
  <c r="B7" i="7" s="1"/>
  <c r="B6" i="7" s="1"/>
  <c r="C69" i="1" l="1"/>
  <c r="C68" i="1" s="1"/>
  <c r="C36" i="1"/>
  <c r="C31" i="1" s="1"/>
  <c r="C61" i="1"/>
  <c r="C40" i="1"/>
  <c r="C6" i="1"/>
  <c r="C5" i="1" s="1"/>
  <c r="C28" i="1" s="1"/>
  <c r="C81" i="1"/>
  <c r="C80" i="1" s="1"/>
  <c r="C79" i="1" s="1"/>
  <c r="C51" i="1"/>
  <c r="C44" i="1"/>
  <c r="C39" i="1" l="1"/>
  <c r="C30" i="1" s="1"/>
  <c r="C88" i="1" s="1"/>
  <c r="I265" i="5" l="1"/>
  <c r="G265" i="5"/>
  <c r="H265" i="5"/>
  <c r="J266" i="5"/>
  <c r="J197" i="5"/>
  <c r="I196" i="5"/>
  <c r="I195" i="5" s="1"/>
  <c r="H196" i="5"/>
  <c r="H195" i="5" s="1"/>
  <c r="G196" i="5"/>
  <c r="G195" i="5" s="1"/>
  <c r="G134" i="5"/>
  <c r="G133" i="5" s="1"/>
  <c r="I105" i="5"/>
  <c r="G105" i="5"/>
  <c r="H105" i="5"/>
  <c r="J106" i="5"/>
  <c r="H78" i="5"/>
  <c r="I78" i="5"/>
  <c r="G78" i="5"/>
  <c r="J79" i="5"/>
  <c r="J27" i="5"/>
  <c r="J196" i="5" l="1"/>
  <c r="J195" i="5"/>
  <c r="G42" i="5" l="1"/>
  <c r="H42" i="5"/>
  <c r="J44" i="5"/>
  <c r="H152" i="5"/>
  <c r="I152" i="5"/>
  <c r="G209" i="5"/>
  <c r="G208" i="5" s="1"/>
  <c r="G206" i="5"/>
  <c r="G204" i="5"/>
  <c r="G202" i="5"/>
  <c r="G193" i="5"/>
  <c r="G191" i="5"/>
  <c r="G185" i="5"/>
  <c r="G184" i="5" s="1"/>
  <c r="G183" i="5" s="1"/>
  <c r="G182" i="5" s="1"/>
  <c r="G180" i="5"/>
  <c r="G179" i="5" s="1"/>
  <c r="G178" i="5" s="1"/>
  <c r="G177" i="5" s="1"/>
  <c r="G174" i="5"/>
  <c r="G173" i="5" s="1"/>
  <c r="G172" i="5" s="1"/>
  <c r="G170" i="5"/>
  <c r="G169" i="5" s="1"/>
  <c r="G160" i="5"/>
  <c r="G155" i="5"/>
  <c r="G154" i="5" s="1"/>
  <c r="G152" i="5"/>
  <c r="G150" i="5"/>
  <c r="G148" i="5"/>
  <c r="G190" i="5" l="1"/>
  <c r="G201" i="5"/>
  <c r="G200" i="5" s="1"/>
  <c r="G199" i="5" s="1"/>
  <c r="G176" i="5"/>
  <c r="G159" i="5"/>
  <c r="G158" i="5" s="1"/>
  <c r="G157" i="5" s="1"/>
  <c r="G147" i="5"/>
  <c r="G146" i="5" s="1"/>
  <c r="G145" i="5" s="1"/>
  <c r="G142" i="5"/>
  <c r="G141" i="5" s="1"/>
  <c r="G140" i="5" s="1"/>
  <c r="G138" i="5"/>
  <c r="G137" i="5" s="1"/>
  <c r="G131" i="5"/>
  <c r="G130" i="5" s="1"/>
  <c r="G128" i="5"/>
  <c r="G122" i="5"/>
  <c r="G116" i="5"/>
  <c r="G114" i="5"/>
  <c r="G214" i="5"/>
  <c r="G216" i="5"/>
  <c r="G218" i="5"/>
  <c r="G220" i="5"/>
  <c r="G221" i="5"/>
  <c r="G227" i="5"/>
  <c r="G226" i="5" s="1"/>
  <c r="G225" i="5" s="1"/>
  <c r="G224" i="5" s="1"/>
  <c r="G223" i="5" s="1"/>
  <c r="G233" i="5"/>
  <c r="G232" i="5" s="1"/>
  <c r="G231" i="5" s="1"/>
  <c r="G230" i="5" s="1"/>
  <c r="G238" i="5"/>
  <c r="G237" i="5" s="1"/>
  <c r="G236" i="5" s="1"/>
  <c r="G235" i="5" s="1"/>
  <c r="G244" i="5"/>
  <c r="G243" i="5" s="1"/>
  <c r="G247" i="5"/>
  <c r="G246" i="5" s="1"/>
  <c r="G254" i="5"/>
  <c r="G258" i="5"/>
  <c r="G264" i="5"/>
  <c r="G263" i="5" s="1"/>
  <c r="G262" i="5" s="1"/>
  <c r="G271" i="5"/>
  <c r="G270" i="5" s="1"/>
  <c r="G269" i="5" s="1"/>
  <c r="G268" i="5" s="1"/>
  <c r="G111" i="5"/>
  <c r="G110" i="5" s="1"/>
  <c r="G104" i="5"/>
  <c r="G103" i="5" s="1"/>
  <c r="G100" i="5"/>
  <c r="G98" i="5"/>
  <c r="G96" i="5"/>
  <c r="G93" i="5"/>
  <c r="G92" i="5" s="1"/>
  <c r="G88" i="5"/>
  <c r="G86" i="5"/>
  <c r="G81" i="5"/>
  <c r="G80" i="5" s="1"/>
  <c r="G76" i="5"/>
  <c r="G75" i="5" s="1"/>
  <c r="G69" i="5"/>
  <c r="G68" i="5" s="1"/>
  <c r="G65" i="5"/>
  <c r="G63" i="5"/>
  <c r="G59" i="5"/>
  <c r="G57" i="5"/>
  <c r="G55" i="5"/>
  <c r="G49" i="5"/>
  <c r="G48" i="5" s="1"/>
  <c r="G47" i="5" s="1"/>
  <c r="G46" i="5" s="1"/>
  <c r="G45" i="5" s="1"/>
  <c r="G41" i="5"/>
  <c r="G35" i="5"/>
  <c r="G25" i="5"/>
  <c r="G19" i="5"/>
  <c r="G16" i="5"/>
  <c r="B40" i="4"/>
  <c r="B9" i="1"/>
  <c r="D40" i="4"/>
  <c r="B11" i="4"/>
  <c r="G9" i="4"/>
  <c r="F9" i="4"/>
  <c r="J139" i="5"/>
  <c r="B81" i="1"/>
  <c r="D85" i="1"/>
  <c r="E85" i="1"/>
  <c r="D78" i="1"/>
  <c r="D77" i="1" s="1"/>
  <c r="D76" i="1" s="1"/>
  <c r="E78" i="1"/>
  <c r="E77" i="1" s="1"/>
  <c r="E76" i="1" s="1"/>
  <c r="B77" i="1"/>
  <c r="D70" i="1"/>
  <c r="D69" i="1" s="1"/>
  <c r="E70" i="1"/>
  <c r="E69" i="1" s="1"/>
  <c r="D62" i="1"/>
  <c r="E62" i="1"/>
  <c r="D50" i="1"/>
  <c r="E50" i="1"/>
  <c r="D49" i="1"/>
  <c r="E49" i="1"/>
  <c r="E46" i="1"/>
  <c r="D37" i="1"/>
  <c r="E37" i="1"/>
  <c r="I104" i="5"/>
  <c r="I103" i="5" s="1"/>
  <c r="H104" i="5"/>
  <c r="J107" i="5"/>
  <c r="J257" i="5"/>
  <c r="I116" i="5"/>
  <c r="H116" i="5"/>
  <c r="J121" i="5"/>
  <c r="J112" i="5"/>
  <c r="I111" i="5"/>
  <c r="I110" i="5" s="1"/>
  <c r="H111" i="5"/>
  <c r="H110" i="5" s="1"/>
  <c r="D46" i="1"/>
  <c r="I244" i="5"/>
  <c r="I243" i="5" s="1"/>
  <c r="J245" i="5"/>
  <c r="H244" i="5"/>
  <c r="H243" i="5" s="1"/>
  <c r="E75" i="1"/>
  <c r="I254" i="5"/>
  <c r="H254" i="5"/>
  <c r="J248" i="5"/>
  <c r="I247" i="5"/>
  <c r="I246" i="5" s="1"/>
  <c r="H247" i="5"/>
  <c r="J186" i="5"/>
  <c r="I185" i="5"/>
  <c r="I184" i="5" s="1"/>
  <c r="H185" i="5"/>
  <c r="H184" i="5" s="1"/>
  <c r="H183" i="5" s="1"/>
  <c r="H182" i="5" s="1"/>
  <c r="D10" i="4" s="1"/>
  <c r="D11" i="4" s="1"/>
  <c r="J87" i="5"/>
  <c r="I86" i="5"/>
  <c r="H86" i="5"/>
  <c r="I138" i="5"/>
  <c r="I137" i="5" s="1"/>
  <c r="H138" i="5"/>
  <c r="H137" i="5" s="1"/>
  <c r="G189" i="5" l="1"/>
  <c r="G188" i="5" s="1"/>
  <c r="G187" i="5" s="1"/>
  <c r="G229" i="5"/>
  <c r="G261" i="5"/>
  <c r="G260" i="5" s="1"/>
  <c r="G253" i="5"/>
  <c r="G252" i="5" s="1"/>
  <c r="G251" i="5" s="1"/>
  <c r="G250" i="5" s="1"/>
  <c r="G249" i="5" s="1"/>
  <c r="G213" i="5"/>
  <c r="G212" i="5" s="1"/>
  <c r="G211" i="5" s="1"/>
  <c r="G198" i="5" s="1"/>
  <c r="G242" i="5"/>
  <c r="G241" i="5" s="1"/>
  <c r="G240" i="5" s="1"/>
  <c r="G144" i="5"/>
  <c r="I242" i="5"/>
  <c r="I241" i="5" s="1"/>
  <c r="I240" i="5" s="1"/>
  <c r="G113" i="5"/>
  <c r="G109" i="5" s="1"/>
  <c r="G108" i="5" s="1"/>
  <c r="G95" i="5"/>
  <c r="G91" i="5" s="1"/>
  <c r="G90" i="5" s="1"/>
  <c r="G85" i="5"/>
  <c r="G84" i="5" s="1"/>
  <c r="G83" i="5" s="1"/>
  <c r="G74" i="5"/>
  <c r="G73" i="5" s="1"/>
  <c r="G62" i="5"/>
  <c r="G54" i="5"/>
  <c r="G15" i="5"/>
  <c r="G14" i="5" s="1"/>
  <c r="G13" i="5" s="1"/>
  <c r="G12" i="5" s="1"/>
  <c r="H103" i="5"/>
  <c r="J103" i="5" s="1"/>
  <c r="F78" i="1"/>
  <c r="G85" i="1"/>
  <c r="F85" i="1"/>
  <c r="G78" i="1"/>
  <c r="F77" i="1"/>
  <c r="G76" i="1"/>
  <c r="B76" i="1"/>
  <c r="F76" i="1" s="1"/>
  <c r="G77" i="1"/>
  <c r="G62" i="1"/>
  <c r="F62" i="1"/>
  <c r="J104" i="5"/>
  <c r="J105" i="5"/>
  <c r="J110" i="5"/>
  <c r="J111" i="5"/>
  <c r="J243" i="5"/>
  <c r="J244" i="5"/>
  <c r="J247" i="5"/>
  <c r="H246" i="5"/>
  <c r="J184" i="5"/>
  <c r="I183" i="5"/>
  <c r="J185" i="5"/>
  <c r="J86" i="5"/>
  <c r="J137" i="5"/>
  <c r="J138" i="5"/>
  <c r="I35" i="5"/>
  <c r="J36" i="5"/>
  <c r="H35" i="5"/>
  <c r="J24" i="5"/>
  <c r="I19" i="5"/>
  <c r="H19" i="5"/>
  <c r="G37" i="4"/>
  <c r="G33" i="4"/>
  <c r="G29" i="4"/>
  <c r="G25" i="4"/>
  <c r="G21" i="4"/>
  <c r="G17" i="4"/>
  <c r="G13" i="4"/>
  <c r="G5" i="4"/>
  <c r="F37" i="4"/>
  <c r="F33" i="4"/>
  <c r="F29" i="4"/>
  <c r="F25" i="4"/>
  <c r="F21" i="4"/>
  <c r="F17" i="4"/>
  <c r="F13" i="4"/>
  <c r="F5" i="4"/>
  <c r="B39" i="4"/>
  <c r="B35" i="4"/>
  <c r="B31" i="4"/>
  <c r="B27" i="4"/>
  <c r="B23" i="4"/>
  <c r="B19" i="4"/>
  <c r="B15" i="4"/>
  <c r="B7" i="4"/>
  <c r="B41" i="4"/>
  <c r="E40" i="4"/>
  <c r="G83" i="1"/>
  <c r="F83" i="1"/>
  <c r="B73" i="1"/>
  <c r="B72" i="1" s="1"/>
  <c r="E38" i="1"/>
  <c r="D38" i="1"/>
  <c r="E35" i="1"/>
  <c r="E34" i="1" s="1"/>
  <c r="D35" i="1"/>
  <c r="D34" i="1" s="1"/>
  <c r="E33" i="1"/>
  <c r="E32" i="1" s="1"/>
  <c r="D33" i="1"/>
  <c r="D32" i="1" s="1"/>
  <c r="B36" i="1"/>
  <c r="B34" i="1"/>
  <c r="B32" i="1"/>
  <c r="B86" i="1"/>
  <c r="E87" i="1"/>
  <c r="E86" i="1" s="1"/>
  <c r="D87" i="1"/>
  <c r="D86" i="1" s="1"/>
  <c r="E84" i="1"/>
  <c r="F84" i="1" s="1"/>
  <c r="D84" i="1"/>
  <c r="F75" i="1"/>
  <c r="E74" i="1"/>
  <c r="F74" i="1" s="1"/>
  <c r="B51" i="1"/>
  <c r="B69" i="1"/>
  <c r="B68" i="1" s="1"/>
  <c r="E68" i="1"/>
  <c r="D68" i="1"/>
  <c r="E67" i="1"/>
  <c r="F67" i="1" s="1"/>
  <c r="D67" i="1"/>
  <c r="E66" i="1"/>
  <c r="D66" i="1"/>
  <c r="F65" i="1"/>
  <c r="E64" i="1"/>
  <c r="F64" i="1" s="1"/>
  <c r="E63" i="1"/>
  <c r="D63" i="1"/>
  <c r="E60" i="1"/>
  <c r="F60" i="1" s="1"/>
  <c r="D60" i="1"/>
  <c r="E59" i="1"/>
  <c r="F59" i="1" s="1"/>
  <c r="D59" i="1"/>
  <c r="E58" i="1"/>
  <c r="F58" i="1" s="1"/>
  <c r="D58" i="1"/>
  <c r="F57" i="1"/>
  <c r="E56" i="1"/>
  <c r="F56" i="1" s="1"/>
  <c r="D56" i="1"/>
  <c r="E55" i="1"/>
  <c r="F55" i="1" s="1"/>
  <c r="D55" i="1"/>
  <c r="E54" i="1"/>
  <c r="F54" i="1" s="1"/>
  <c r="D54" i="1"/>
  <c r="F53" i="1"/>
  <c r="E52" i="1"/>
  <c r="F52" i="1" s="1"/>
  <c r="D52" i="1"/>
  <c r="B44" i="1"/>
  <c r="F50" i="1"/>
  <c r="F49" i="1"/>
  <c r="E48" i="1"/>
  <c r="F48" i="1" s="1"/>
  <c r="D48" i="1"/>
  <c r="E47" i="1"/>
  <c r="F47" i="1" s="1"/>
  <c r="D47" i="1"/>
  <c r="E45" i="1"/>
  <c r="F45" i="1" s="1"/>
  <c r="D45" i="1"/>
  <c r="B40" i="1"/>
  <c r="E43" i="1"/>
  <c r="F43" i="1" s="1"/>
  <c r="D43" i="1"/>
  <c r="E41" i="1"/>
  <c r="F41" i="1" s="1"/>
  <c r="D41" i="1"/>
  <c r="D61" i="1" l="1"/>
  <c r="G53" i="5"/>
  <c r="G52" i="5" s="1"/>
  <c r="G51" i="5" s="1"/>
  <c r="G11" i="5" s="1"/>
  <c r="D81" i="1"/>
  <c r="E81" i="1"/>
  <c r="F81" i="1" s="1"/>
  <c r="G72" i="5"/>
  <c r="G71" i="5" s="1"/>
  <c r="B42" i="4"/>
  <c r="G40" i="4"/>
  <c r="F40" i="4"/>
  <c r="E61" i="1"/>
  <c r="F61" i="1" s="1"/>
  <c r="F86" i="1"/>
  <c r="B80" i="1"/>
  <c r="B79" i="1" s="1"/>
  <c r="F68" i="1"/>
  <c r="B31" i="1"/>
  <c r="F34" i="1"/>
  <c r="H242" i="5"/>
  <c r="H241" i="5" s="1"/>
  <c r="H240" i="5" s="1"/>
  <c r="J246" i="5"/>
  <c r="I182" i="5"/>
  <c r="J183" i="5"/>
  <c r="G47" i="1"/>
  <c r="D73" i="1"/>
  <c r="D72" i="1" s="1"/>
  <c r="G42" i="1"/>
  <c r="G37" i="1"/>
  <c r="F33" i="1"/>
  <c r="G63" i="1"/>
  <c r="G46" i="1"/>
  <c r="G38" i="1"/>
  <c r="G65" i="1"/>
  <c r="G53" i="1"/>
  <c r="G66" i="1"/>
  <c r="G32" i="1"/>
  <c r="D36" i="1"/>
  <c r="D31" i="1" s="1"/>
  <c r="F82" i="1"/>
  <c r="F66" i="1"/>
  <c r="F46" i="1"/>
  <c r="F32" i="1"/>
  <c r="G64" i="1"/>
  <c r="G35" i="1"/>
  <c r="F42" i="1"/>
  <c r="G57" i="1"/>
  <c r="G34" i="1"/>
  <c r="F38" i="1"/>
  <c r="G87" i="1"/>
  <c r="G75" i="1"/>
  <c r="G50" i="1"/>
  <c r="G33" i="1"/>
  <c r="F37" i="1"/>
  <c r="G86" i="1"/>
  <c r="G74" i="1"/>
  <c r="F87" i="1"/>
  <c r="G84" i="1"/>
  <c r="G45" i="1"/>
  <c r="G49" i="1"/>
  <c r="E73" i="1"/>
  <c r="F35" i="1"/>
  <c r="G54" i="1"/>
  <c r="G58" i="1"/>
  <c r="G82" i="1"/>
  <c r="G48" i="1"/>
  <c r="F63" i="1"/>
  <c r="G67" i="1"/>
  <c r="F70" i="1"/>
  <c r="G68" i="1"/>
  <c r="F69" i="1"/>
  <c r="G69" i="1"/>
  <c r="G70" i="1"/>
  <c r="G55" i="1"/>
  <c r="G59" i="1"/>
  <c r="G52" i="1"/>
  <c r="G56" i="1"/>
  <c r="G60" i="1"/>
  <c r="G43" i="1"/>
  <c r="G41" i="1"/>
  <c r="E36" i="1"/>
  <c r="E31" i="1" s="1"/>
  <c r="D51" i="1"/>
  <c r="B39" i="1"/>
  <c r="E51" i="1"/>
  <c r="F51" i="1" s="1"/>
  <c r="D40" i="1"/>
  <c r="E44" i="1"/>
  <c r="F44" i="1" s="1"/>
  <c r="D44" i="1"/>
  <c r="E40" i="1"/>
  <c r="F40" i="1" s="1"/>
  <c r="G8" i="1"/>
  <c r="G10" i="1"/>
  <c r="G11" i="1"/>
  <c r="G13" i="1"/>
  <c r="G16" i="1"/>
  <c r="G19" i="1"/>
  <c r="G22" i="1"/>
  <c r="G27" i="1"/>
  <c r="F8" i="1"/>
  <c r="F10" i="1"/>
  <c r="F11" i="1"/>
  <c r="F13" i="1"/>
  <c r="F16" i="1"/>
  <c r="F19" i="1"/>
  <c r="F22" i="1"/>
  <c r="F27" i="1"/>
  <c r="D26" i="1"/>
  <c r="D25" i="1" s="1"/>
  <c r="E26" i="1"/>
  <c r="E25" i="1" s="1"/>
  <c r="D21" i="1"/>
  <c r="E21" i="1"/>
  <c r="D18" i="1"/>
  <c r="D17" i="1" s="1"/>
  <c r="E18" i="1"/>
  <c r="E17" i="1" s="1"/>
  <c r="D15" i="1"/>
  <c r="D14" i="1" s="1"/>
  <c r="E15" i="1"/>
  <c r="E14" i="1" s="1"/>
  <c r="D12" i="1"/>
  <c r="E12" i="1"/>
  <c r="D9" i="1"/>
  <c r="E9" i="1"/>
  <c r="D7" i="1"/>
  <c r="E7" i="1"/>
  <c r="G10" i="5" l="1"/>
  <c r="G9" i="5" s="1"/>
  <c r="G8" i="5" s="1"/>
  <c r="C8" i="7" s="1"/>
  <c r="C7" i="7" s="1"/>
  <c r="C6" i="7" s="1"/>
  <c r="J182" i="5"/>
  <c r="E10" i="4"/>
  <c r="B30" i="1"/>
  <c r="B88" i="1" s="1"/>
  <c r="G17" i="1"/>
  <c r="J241" i="5"/>
  <c r="J242" i="5"/>
  <c r="E80" i="1"/>
  <c r="E79" i="1" s="1"/>
  <c r="G44" i="1"/>
  <c r="D80" i="1"/>
  <c r="D79" i="1" s="1"/>
  <c r="G81" i="1"/>
  <c r="F73" i="1"/>
  <c r="G73" i="1"/>
  <c r="F36" i="1"/>
  <c r="G36" i="1"/>
  <c r="E72" i="1"/>
  <c r="G31" i="1"/>
  <c r="F31" i="1"/>
  <c r="G61" i="1"/>
  <c r="G51" i="1"/>
  <c r="G40" i="1"/>
  <c r="D39" i="1"/>
  <c r="D30" i="1" s="1"/>
  <c r="G12" i="1"/>
  <c r="G14" i="1"/>
  <c r="E39" i="1"/>
  <c r="G9" i="1"/>
  <c r="G26" i="1"/>
  <c r="G25" i="1"/>
  <c r="G15" i="1"/>
  <c r="G7" i="1"/>
  <c r="G21" i="1"/>
  <c r="G18" i="1"/>
  <c r="E6" i="1"/>
  <c r="D6" i="1"/>
  <c r="D5" i="1" s="1"/>
  <c r="D28" i="1" s="1"/>
  <c r="B26" i="1"/>
  <c r="B21" i="1"/>
  <c r="B20" i="1" s="1"/>
  <c r="B18" i="1"/>
  <c r="B17" i="1" s="1"/>
  <c r="F17" i="1" s="1"/>
  <c r="B15" i="1"/>
  <c r="B14" i="1" s="1"/>
  <c r="F14" i="1" s="1"/>
  <c r="B12" i="1"/>
  <c r="F12" i="1" s="1"/>
  <c r="F9" i="1"/>
  <c r="B7" i="1"/>
  <c r="B6" i="1" l="1"/>
  <c r="F6" i="1" s="1"/>
  <c r="E11" i="4"/>
  <c r="F10" i="4"/>
  <c r="G10" i="4"/>
  <c r="E30" i="1"/>
  <c r="F80" i="1"/>
  <c r="G80" i="1"/>
  <c r="G72" i="1"/>
  <c r="F72" i="1"/>
  <c r="F79" i="1"/>
  <c r="G79" i="1"/>
  <c r="F39" i="1"/>
  <c r="G39" i="1"/>
  <c r="F18" i="1"/>
  <c r="F21" i="1"/>
  <c r="E5" i="1"/>
  <c r="G6" i="1"/>
  <c r="G20" i="1"/>
  <c r="F20" i="1"/>
  <c r="B25" i="1"/>
  <c r="F25" i="1" s="1"/>
  <c r="F26" i="1"/>
  <c r="F15" i="1"/>
  <c r="F7" i="1"/>
  <c r="G11" i="4" l="1"/>
  <c r="F11" i="4"/>
  <c r="E88" i="1"/>
  <c r="F88" i="1" s="1"/>
  <c r="F30" i="1"/>
  <c r="D88" i="1"/>
  <c r="G30" i="1"/>
  <c r="E28" i="1"/>
  <c r="G5" i="1"/>
  <c r="G28" i="1" s="1"/>
  <c r="B5" i="1"/>
  <c r="B28" i="1" s="1"/>
  <c r="G88" i="1" l="1"/>
  <c r="F5" i="1"/>
  <c r="F28" i="1" s="1"/>
  <c r="J17" i="5"/>
  <c r="J18" i="5"/>
  <c r="J20" i="5"/>
  <c r="J21" i="5"/>
  <c r="J22" i="5"/>
  <c r="J23" i="5"/>
  <c r="J26" i="5"/>
  <c r="J28" i="5"/>
  <c r="J29" i="5"/>
  <c r="J30" i="5"/>
  <c r="J31" i="5"/>
  <c r="J32" i="5"/>
  <c r="J33" i="5"/>
  <c r="J34" i="5"/>
  <c r="J37" i="5"/>
  <c r="J38" i="5"/>
  <c r="J40" i="5"/>
  <c r="J43" i="5"/>
  <c r="J50" i="5"/>
  <c r="J56" i="5"/>
  <c r="J58" i="5"/>
  <c r="J60" i="5"/>
  <c r="J61" i="5"/>
  <c r="J64" i="5"/>
  <c r="J66" i="5"/>
  <c r="J67" i="5"/>
  <c r="J70" i="5"/>
  <c r="J77" i="5"/>
  <c r="J82" i="5"/>
  <c r="J89" i="5"/>
  <c r="J94" i="5"/>
  <c r="J97" i="5"/>
  <c r="J99" i="5"/>
  <c r="J101" i="5"/>
  <c r="J102" i="5"/>
  <c r="J115" i="5"/>
  <c r="J117" i="5"/>
  <c r="J118" i="5"/>
  <c r="J119" i="5"/>
  <c r="J120" i="5"/>
  <c r="J123" i="5"/>
  <c r="J124" i="5"/>
  <c r="J125" i="5"/>
  <c r="J126" i="5"/>
  <c r="J127" i="5"/>
  <c r="J129" i="5"/>
  <c r="J132" i="5"/>
  <c r="J135" i="5"/>
  <c r="J136" i="5"/>
  <c r="J143" i="5"/>
  <c r="J149" i="5"/>
  <c r="J151" i="5"/>
  <c r="J153" i="5"/>
  <c r="J156" i="5"/>
  <c r="J161" i="5"/>
  <c r="J162" i="5"/>
  <c r="J163" i="5"/>
  <c r="J164" i="5"/>
  <c r="J166" i="5"/>
  <c r="J167" i="5"/>
  <c r="J171" i="5"/>
  <c r="J175" i="5"/>
  <c r="J181" i="5"/>
  <c r="J192" i="5"/>
  <c r="J194" i="5"/>
  <c r="J203" i="5"/>
  <c r="J205" i="5"/>
  <c r="J207" i="5"/>
  <c r="J210" i="5"/>
  <c r="J215" i="5"/>
  <c r="J217" i="5"/>
  <c r="J219" i="5"/>
  <c r="J222" i="5"/>
  <c r="J228" i="5"/>
  <c r="J234" i="5"/>
  <c r="J239" i="5"/>
  <c r="J255" i="5"/>
  <c r="J256" i="5"/>
  <c r="J259" i="5"/>
  <c r="J267" i="5"/>
  <c r="J272" i="5"/>
  <c r="J273" i="5"/>
  <c r="I174" i="5" l="1"/>
  <c r="H174" i="5"/>
  <c r="H173" i="5" s="1"/>
  <c r="H172" i="5" s="1"/>
  <c r="H170" i="5"/>
  <c r="H169" i="5" s="1"/>
  <c r="I170" i="5"/>
  <c r="I271" i="5"/>
  <c r="H271" i="5"/>
  <c r="H264" i="5"/>
  <c r="H263" i="5" s="1"/>
  <c r="H262" i="5" s="1"/>
  <c r="I227" i="5"/>
  <c r="H227" i="5"/>
  <c r="I160" i="5"/>
  <c r="H160" i="5"/>
  <c r="H142" i="5"/>
  <c r="H141" i="5" s="1"/>
  <c r="H140" i="5" s="1"/>
  <c r="I142" i="5"/>
  <c r="I134" i="5"/>
  <c r="H134" i="5"/>
  <c r="H133" i="5" s="1"/>
  <c r="I122" i="5"/>
  <c r="I128" i="5"/>
  <c r="I131" i="5"/>
  <c r="H131" i="5"/>
  <c r="H130" i="5" s="1"/>
  <c r="H122" i="5"/>
  <c r="H128" i="5"/>
  <c r="I114" i="5"/>
  <c r="H114" i="5"/>
  <c r="I180" i="5"/>
  <c r="H180" i="5"/>
  <c r="H179" i="5" s="1"/>
  <c r="I93" i="5"/>
  <c r="H93" i="5"/>
  <c r="H92" i="5" s="1"/>
  <c r="I96" i="5"/>
  <c r="H96" i="5"/>
  <c r="I98" i="5"/>
  <c r="H98" i="5"/>
  <c r="I100" i="5"/>
  <c r="H100" i="5"/>
  <c r="I88" i="5"/>
  <c r="I85" i="5" s="1"/>
  <c r="H88" i="5"/>
  <c r="I69" i="5"/>
  <c r="H69" i="5"/>
  <c r="H68" i="5" s="1"/>
  <c r="I65" i="5"/>
  <c r="H65" i="5"/>
  <c r="I63" i="5"/>
  <c r="H63" i="5"/>
  <c r="I59" i="5"/>
  <c r="I57" i="5"/>
  <c r="I55" i="5"/>
  <c r="H59" i="5"/>
  <c r="H57" i="5"/>
  <c r="H55" i="5"/>
  <c r="I258" i="5"/>
  <c r="H258" i="5"/>
  <c r="I238" i="5"/>
  <c r="H238" i="5"/>
  <c r="H237" i="5" s="1"/>
  <c r="H236" i="5" s="1"/>
  <c r="H235" i="5" s="1"/>
  <c r="I233" i="5"/>
  <c r="H233" i="5"/>
  <c r="H232" i="5" s="1"/>
  <c r="H231" i="5" s="1"/>
  <c r="H230" i="5" s="1"/>
  <c r="D38" i="4" s="1"/>
  <c r="D39" i="4" s="1"/>
  <c r="I221" i="5"/>
  <c r="I218" i="5"/>
  <c r="I216" i="5"/>
  <c r="I214" i="5"/>
  <c r="H221" i="5"/>
  <c r="H218" i="5"/>
  <c r="H216" i="5"/>
  <c r="H214" i="5"/>
  <c r="I202" i="5"/>
  <c r="H202" i="5"/>
  <c r="I204" i="5"/>
  <c r="H204" i="5"/>
  <c r="I206" i="5"/>
  <c r="H206" i="5"/>
  <c r="I209" i="5"/>
  <c r="H209" i="5"/>
  <c r="H208" i="5" s="1"/>
  <c r="I191" i="5"/>
  <c r="H191" i="5"/>
  <c r="I193" i="5"/>
  <c r="H193" i="5"/>
  <c r="I148" i="5"/>
  <c r="H148" i="5"/>
  <c r="I150" i="5"/>
  <c r="H150" i="5"/>
  <c r="I155" i="5"/>
  <c r="I154" i="5" s="1"/>
  <c r="H155" i="5"/>
  <c r="H154" i="5" s="1"/>
  <c r="I76" i="5"/>
  <c r="I75" i="5" s="1"/>
  <c r="H76" i="5"/>
  <c r="H75" i="5" s="1"/>
  <c r="I81" i="5"/>
  <c r="H81" i="5"/>
  <c r="H80" i="5" s="1"/>
  <c r="J78" i="5" s="1"/>
  <c r="I49" i="5"/>
  <c r="H49" i="5"/>
  <c r="H48" i="5" s="1"/>
  <c r="H47" i="5" s="1"/>
  <c r="H46" i="5" s="1"/>
  <c r="H45" i="5" s="1"/>
  <c r="H41" i="5"/>
  <c r="I25" i="5"/>
  <c r="H25" i="5"/>
  <c r="I16" i="5"/>
  <c r="H16" i="5"/>
  <c r="H113" i="5" l="1"/>
  <c r="J214" i="5"/>
  <c r="J170" i="5"/>
  <c r="H85" i="5"/>
  <c r="J85" i="5" s="1"/>
  <c r="J216" i="5"/>
  <c r="J57" i="5"/>
  <c r="I169" i="5"/>
  <c r="J169" i="5" s="1"/>
  <c r="J55" i="5"/>
  <c r="J152" i="5"/>
  <c r="J180" i="5"/>
  <c r="J165" i="5"/>
  <c r="J191" i="5"/>
  <c r="J258" i="5"/>
  <c r="J100" i="5"/>
  <c r="J150" i="5"/>
  <c r="J209" i="5"/>
  <c r="J65" i="5"/>
  <c r="J98" i="5"/>
  <c r="J114" i="5"/>
  <c r="J202" i="5"/>
  <c r="J63" i="5"/>
  <c r="J160" i="5"/>
  <c r="J134" i="5"/>
  <c r="J142" i="5"/>
  <c r="J25" i="5"/>
  <c r="J19" i="5"/>
  <c r="J76" i="5"/>
  <c r="I237" i="5"/>
  <c r="J238" i="5"/>
  <c r="J96" i="5"/>
  <c r="J16" i="5"/>
  <c r="J154" i="5"/>
  <c r="J155" i="5"/>
  <c r="J193" i="5"/>
  <c r="J204" i="5"/>
  <c r="J254" i="5"/>
  <c r="J59" i="5"/>
  <c r="J88" i="5"/>
  <c r="J93" i="5"/>
  <c r="I130" i="5"/>
  <c r="J130" i="5" s="1"/>
  <c r="J131" i="5"/>
  <c r="J271" i="5"/>
  <c r="J42" i="5"/>
  <c r="J218" i="5"/>
  <c r="J128" i="5"/>
  <c r="J35" i="5"/>
  <c r="J206" i="5"/>
  <c r="I68" i="5"/>
  <c r="J68" i="5" s="1"/>
  <c r="J69" i="5"/>
  <c r="J174" i="5"/>
  <c r="J122" i="5"/>
  <c r="J148" i="5"/>
  <c r="J265" i="5"/>
  <c r="I48" i="5"/>
  <c r="J48" i="5" s="1"/>
  <c r="J49" i="5"/>
  <c r="I220" i="5"/>
  <c r="J221" i="5"/>
  <c r="I80" i="5"/>
  <c r="J80" i="5" s="1"/>
  <c r="J81" i="5"/>
  <c r="I232" i="5"/>
  <c r="J232" i="5" s="1"/>
  <c r="J233" i="5"/>
  <c r="I226" i="5"/>
  <c r="J227" i="5"/>
  <c r="I173" i="5"/>
  <c r="J173" i="5" s="1"/>
  <c r="H270" i="5"/>
  <c r="H269" i="5" s="1"/>
  <c r="H268" i="5" s="1"/>
  <c r="H261" i="5" s="1"/>
  <c r="H260" i="5" s="1"/>
  <c r="I270" i="5"/>
  <c r="I264" i="5"/>
  <c r="H226" i="5"/>
  <c r="H225" i="5" s="1"/>
  <c r="H224" i="5" s="1"/>
  <c r="H223" i="5" s="1"/>
  <c r="I159" i="5"/>
  <c r="H159" i="5"/>
  <c r="H158" i="5" s="1"/>
  <c r="H157" i="5" s="1"/>
  <c r="I141" i="5"/>
  <c r="J141" i="5" s="1"/>
  <c r="I133" i="5"/>
  <c r="J133" i="5" s="1"/>
  <c r="H109" i="5"/>
  <c r="H108" i="5" s="1"/>
  <c r="H95" i="5"/>
  <c r="H91" i="5" s="1"/>
  <c r="H90" i="5" s="1"/>
  <c r="D26" i="4" s="1"/>
  <c r="D27" i="4" s="1"/>
  <c r="I179" i="5"/>
  <c r="I95" i="5"/>
  <c r="I92" i="5"/>
  <c r="J92" i="5" s="1"/>
  <c r="H54" i="5"/>
  <c r="I54" i="5"/>
  <c r="I62" i="5"/>
  <c r="H62" i="5"/>
  <c r="H253" i="5"/>
  <c r="H252" i="5" s="1"/>
  <c r="H251" i="5" s="1"/>
  <c r="H250" i="5" s="1"/>
  <c r="H229" i="5"/>
  <c r="I253" i="5"/>
  <c r="H213" i="5"/>
  <c r="I213" i="5"/>
  <c r="H220" i="5"/>
  <c r="H201" i="5"/>
  <c r="H200" i="5" s="1"/>
  <c r="H199" i="5" s="1"/>
  <c r="I201" i="5"/>
  <c r="I208" i="5"/>
  <c r="J208" i="5" s="1"/>
  <c r="I190" i="5"/>
  <c r="H190" i="5"/>
  <c r="I147" i="5"/>
  <c r="H178" i="5"/>
  <c r="H177" i="5" s="1"/>
  <c r="H176" i="5" s="1"/>
  <c r="H147" i="5"/>
  <c r="H146" i="5" s="1"/>
  <c r="H145" i="5" s="1"/>
  <c r="H74" i="5"/>
  <c r="H73" i="5" s="1"/>
  <c r="I15" i="5"/>
  <c r="H15" i="5"/>
  <c r="H14" i="5" s="1"/>
  <c r="H13" i="5" s="1"/>
  <c r="I41" i="5"/>
  <c r="J41" i="5" s="1"/>
  <c r="H189" i="5" l="1"/>
  <c r="H188" i="5" s="1"/>
  <c r="H12" i="5"/>
  <c r="D14" i="4"/>
  <c r="D15" i="4" s="1"/>
  <c r="D30" i="4"/>
  <c r="D31" i="4" s="1"/>
  <c r="H249" i="5"/>
  <c r="H84" i="5"/>
  <c r="H83" i="5" s="1"/>
  <c r="D22" i="4" s="1"/>
  <c r="D23" i="4" s="1"/>
  <c r="J253" i="5"/>
  <c r="J201" i="5"/>
  <c r="I74" i="5"/>
  <c r="I73" i="5" s="1"/>
  <c r="I47" i="5"/>
  <c r="J47" i="5" s="1"/>
  <c r="J95" i="5"/>
  <c r="J62" i="5"/>
  <c r="J220" i="5"/>
  <c r="I231" i="5"/>
  <c r="J231" i="5" s="1"/>
  <c r="I84" i="5"/>
  <c r="I83" i="5" s="1"/>
  <c r="J15" i="5"/>
  <c r="J189" i="5"/>
  <c r="J190" i="5"/>
  <c r="I158" i="5"/>
  <c r="J159" i="5"/>
  <c r="I225" i="5"/>
  <c r="J226" i="5"/>
  <c r="I178" i="5"/>
  <c r="J179" i="5"/>
  <c r="I263" i="5"/>
  <c r="J264" i="5"/>
  <c r="I146" i="5"/>
  <c r="J147" i="5"/>
  <c r="I269" i="5"/>
  <c r="J269" i="5" s="1"/>
  <c r="J270" i="5"/>
  <c r="I236" i="5"/>
  <c r="J237" i="5"/>
  <c r="J213" i="5"/>
  <c r="J54" i="5"/>
  <c r="I172" i="5"/>
  <c r="J172" i="5" s="1"/>
  <c r="J75" i="5"/>
  <c r="H144" i="5"/>
  <c r="I140" i="5"/>
  <c r="J140" i="5" s="1"/>
  <c r="I212" i="5"/>
  <c r="I91" i="5"/>
  <c r="I53" i="5"/>
  <c r="H53" i="5"/>
  <c r="H52" i="5" s="1"/>
  <c r="I252" i="5"/>
  <c r="J252" i="5" s="1"/>
  <c r="H212" i="5"/>
  <c r="H211" i="5" s="1"/>
  <c r="I200" i="5"/>
  <c r="J200" i="5" s="1"/>
  <c r="I14" i="5"/>
  <c r="J14" i="5" s="1"/>
  <c r="H187" i="5" l="1"/>
  <c r="D6" i="4"/>
  <c r="D7" i="4" s="1"/>
  <c r="H72" i="5"/>
  <c r="J83" i="5"/>
  <c r="H198" i="5"/>
  <c r="H71" i="5" s="1"/>
  <c r="D34" i="4"/>
  <c r="D35" i="4" s="1"/>
  <c r="H51" i="5"/>
  <c r="H11" i="5" s="1"/>
  <c r="D18" i="4"/>
  <c r="D19" i="4" s="1"/>
  <c r="J91" i="5"/>
  <c r="I90" i="5"/>
  <c r="E26" i="4" s="1"/>
  <c r="J73" i="5"/>
  <c r="I268" i="5"/>
  <c r="J268" i="5" s="1"/>
  <c r="J84" i="5"/>
  <c r="I230" i="5"/>
  <c r="I188" i="5"/>
  <c r="J188" i="5" s="1"/>
  <c r="J74" i="5"/>
  <c r="I46" i="5"/>
  <c r="J46" i="5" s="1"/>
  <c r="I224" i="5"/>
  <c r="J225" i="5"/>
  <c r="I145" i="5"/>
  <c r="J145" i="5" s="1"/>
  <c r="J146" i="5"/>
  <c r="I157" i="5"/>
  <c r="J157" i="5" s="1"/>
  <c r="J158" i="5"/>
  <c r="J53" i="5"/>
  <c r="I262" i="5"/>
  <c r="J262" i="5" s="1"/>
  <c r="J263" i="5"/>
  <c r="I177" i="5"/>
  <c r="I176" i="5" s="1"/>
  <c r="J178" i="5"/>
  <c r="I211" i="5"/>
  <c r="J212" i="5"/>
  <c r="I235" i="5"/>
  <c r="J235" i="5" s="1"/>
  <c r="J236" i="5"/>
  <c r="I52" i="5"/>
  <c r="I251" i="5"/>
  <c r="J251" i="5" s="1"/>
  <c r="I199" i="5"/>
  <c r="J199" i="5" s="1"/>
  <c r="I13" i="5"/>
  <c r="J90" i="5" l="1"/>
  <c r="E6" i="4"/>
  <c r="G6" i="4" s="1"/>
  <c r="F26" i="4"/>
  <c r="E27" i="4"/>
  <c r="G26" i="4"/>
  <c r="J230" i="5"/>
  <c r="E38" i="4"/>
  <c r="J211" i="5"/>
  <c r="E34" i="4"/>
  <c r="H10" i="5"/>
  <c r="H9" i="5" s="1"/>
  <c r="H8" i="5" s="1"/>
  <c r="D8" i="7" s="1"/>
  <c r="D7" i="7" s="1"/>
  <c r="D6" i="7" s="1"/>
  <c r="J52" i="5"/>
  <c r="E18" i="4"/>
  <c r="D41" i="4"/>
  <c r="D42" i="4" s="1"/>
  <c r="E22" i="4"/>
  <c r="J13" i="5"/>
  <c r="E14" i="4"/>
  <c r="I187" i="5"/>
  <c r="J187" i="5" s="1"/>
  <c r="I45" i="5"/>
  <c r="J45" i="5" s="1"/>
  <c r="I261" i="5"/>
  <c r="J261" i="5" s="1"/>
  <c r="I229" i="5"/>
  <c r="J229" i="5" s="1"/>
  <c r="I144" i="5"/>
  <c r="J144" i="5" s="1"/>
  <c r="J177" i="5"/>
  <c r="J176" i="5"/>
  <c r="I223" i="5"/>
  <c r="J223" i="5" s="1"/>
  <c r="J224" i="5"/>
  <c r="I51" i="5"/>
  <c r="J51" i="5" s="1"/>
  <c r="I198" i="5"/>
  <c r="J198" i="5" s="1"/>
  <c r="I250" i="5"/>
  <c r="I12" i="5"/>
  <c r="J12" i="5" s="1"/>
  <c r="E7" i="4" l="1"/>
  <c r="F7" i="4" s="1"/>
  <c r="F6" i="4"/>
  <c r="G22" i="4"/>
  <c r="F22" i="4"/>
  <c r="E23" i="4"/>
  <c r="F27" i="4"/>
  <c r="G27" i="4"/>
  <c r="F34" i="4"/>
  <c r="E35" i="4"/>
  <c r="G34" i="4"/>
  <c r="G38" i="4"/>
  <c r="F38" i="4"/>
  <c r="E39" i="4"/>
  <c r="F18" i="4"/>
  <c r="G18" i="4"/>
  <c r="E19" i="4"/>
  <c r="G14" i="4"/>
  <c r="F14" i="4"/>
  <c r="E15" i="4"/>
  <c r="J250" i="5"/>
  <c r="J240" i="5"/>
  <c r="I260" i="5"/>
  <c r="J260" i="5" s="1"/>
  <c r="I11" i="5"/>
  <c r="J11" i="5" s="1"/>
  <c r="I249" i="5"/>
  <c r="J249" i="5" s="1"/>
  <c r="G7" i="4" l="1"/>
  <c r="F19" i="4"/>
  <c r="G19" i="4"/>
  <c r="G39" i="4"/>
  <c r="F39" i="4"/>
  <c r="F23" i="4"/>
  <c r="G23" i="4"/>
  <c r="G35" i="4"/>
  <c r="F35" i="4"/>
  <c r="F15" i="4"/>
  <c r="G15" i="4"/>
  <c r="J116" i="5"/>
  <c r="I113" i="5" l="1"/>
  <c r="I109" i="5" s="1"/>
  <c r="I108" i="5" s="1"/>
  <c r="E30" i="4" s="1"/>
  <c r="G30" i="4" l="1"/>
  <c r="F30" i="4"/>
  <c r="E31" i="4"/>
  <c r="E41" i="4"/>
  <c r="J113" i="5"/>
  <c r="G41" i="4" l="1"/>
  <c r="E42" i="4"/>
  <c r="F41" i="4"/>
  <c r="F31" i="4"/>
  <c r="G31" i="4"/>
  <c r="J109" i="5"/>
  <c r="G42" i="4" l="1"/>
  <c r="F42" i="4"/>
  <c r="J108" i="5"/>
  <c r="I72" i="5"/>
  <c r="I71" i="5" s="1"/>
  <c r="J72" i="5" l="1"/>
  <c r="I10" i="5" l="1"/>
  <c r="J71" i="5"/>
  <c r="J10" i="5" l="1"/>
  <c r="I9" i="5"/>
  <c r="J9" i="5" l="1"/>
  <c r="I8" i="5"/>
  <c r="J8" i="5" l="1"/>
  <c r="E8" i="7" l="1"/>
  <c r="E7" i="7" l="1"/>
  <c r="G8" i="7"/>
  <c r="F8" i="7"/>
  <c r="E6" i="7" l="1"/>
  <c r="G7" i="7"/>
  <c r="F7" i="7"/>
  <c r="F6" i="7" l="1"/>
  <c r="G6" i="7"/>
</calcChain>
</file>

<file path=xl/sharedStrings.xml><?xml version="1.0" encoding="utf-8"?>
<sst xmlns="http://schemas.openxmlformats.org/spreadsheetml/2006/main" count="561" uniqueCount="292">
  <si>
    <t>A. RAČUN PRIHODA I RASHODA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</si>
  <si>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</si>
  <si>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</si>
  <si>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</si>
  <si>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</si>
  <si>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</si>
  <si>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</si>
  <si>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</si>
  <si>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</si>
  <si>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</si>
  <si>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</si>
  <si>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</si>
  <si>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</si>
  <si>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</si>
  <si>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</si>
  <si>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</si>
  <si>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</si>
  <si>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</si>
  <si>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</si>
  <si>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</si>
  <si>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</si>
  <si>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</si>
  <si>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</si>
  <si>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</si>
  <si>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</si>
  <si>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</si>
  <si>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</si>
  <si>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</si>
  <si>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</si>
  <si>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</si>
  <si>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</si>
  <si>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</si>
  <si>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</si>
  <si>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</si>
  <si>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</si>
  <si>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</si>
  <si>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</si>
  <si>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</si>
  <si>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</si>
  <si>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</si>
  <si>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</si>
  <si>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</si>
  <si>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</si>
  <si>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</si>
  <si>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</si>
  <si>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</si>
  <si>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</si>
  <si>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</si>
  <si>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</si>
  <si>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</si>
  <si>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</si>
  <si>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</si>
  <si>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</si>
  <si>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</si>
  <si>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</si>
  <si>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</si>
  <si>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</si>
  <si>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</si>
  <si>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</si>
  <si>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</si>
  <si>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</si>
  <si>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424 Knjige, umjetnička djela i ostale izložbene vrijednosti</t>
  </si>
  <si>
    <t>4241 Knjige</t>
  </si>
  <si>
    <t>SVEUKUPNO RASHODI</t>
  </si>
  <si>
    <t>67 Prihodi iz nadležnog proračuna i od HZZO-a temeljem ugovornih obveza</t>
  </si>
  <si>
    <t>6711 Prihodi iz nadležnog proračuna za financiranje rashoda poslovanja</t>
  </si>
  <si>
    <t>671 Prihodi iz nadležnog proračuna za financiranje redovne djelatnosti proračunskih korisnika</t>
  </si>
  <si>
    <t>RASHODI UKUPNO</t>
  </si>
  <si>
    <t>638 Pmoći temeljem prijenosa EU sredstava</t>
  </si>
  <si>
    <t>6381 Tekuće pomoći temeljem prijenosa EU</t>
  </si>
  <si>
    <t>3235 zakupnine i najamnine</t>
  </si>
  <si>
    <t>Proračunski korisnik 01</t>
  </si>
  <si>
    <t>3</t>
  </si>
  <si>
    <t>Rashodi poslovanja</t>
  </si>
  <si>
    <t>32</t>
  </si>
  <si>
    <t>Materijalni rashodi</t>
  </si>
  <si>
    <t>321</t>
  </si>
  <si>
    <t>Naknade troškova zaposlenima</t>
  </si>
  <si>
    <t>3211</t>
  </si>
  <si>
    <t>3213</t>
  </si>
  <si>
    <t>322</t>
  </si>
  <si>
    <t>Rashodi za materijal i energiju</t>
  </si>
  <si>
    <t>3221</t>
  </si>
  <si>
    <t>3223</t>
  </si>
  <si>
    <t>3225</t>
  </si>
  <si>
    <t>323</t>
  </si>
  <si>
    <t>Rashodi za usluge</t>
  </si>
  <si>
    <t>3231</t>
  </si>
  <si>
    <t>3234</t>
  </si>
  <si>
    <t>3235</t>
  </si>
  <si>
    <t>3236</t>
  </si>
  <si>
    <t>3237</t>
  </si>
  <si>
    <t>3238</t>
  </si>
  <si>
    <t>3239</t>
  </si>
  <si>
    <t>329</t>
  </si>
  <si>
    <t>Ostali nespomenuti rashodi poslovanja</t>
  </si>
  <si>
    <t>3294</t>
  </si>
  <si>
    <t>3299</t>
  </si>
  <si>
    <t>34</t>
  </si>
  <si>
    <t>Financijski rashodi</t>
  </si>
  <si>
    <t>343</t>
  </si>
  <si>
    <t>Ostali financijski rashodi</t>
  </si>
  <si>
    <t>3431</t>
  </si>
  <si>
    <t>37</t>
  </si>
  <si>
    <t>Naknade građanima i kućanstvima na temelju osiguranja i druge naknade</t>
  </si>
  <si>
    <t>372</t>
  </si>
  <si>
    <t>Ostale naknade građanima i kućanstvima iz proračuna</t>
  </si>
  <si>
    <t>Postrojenja i oprema</t>
  </si>
  <si>
    <t>Opći prihodi i primici</t>
  </si>
  <si>
    <t>Rashodi za zaposlene</t>
  </si>
  <si>
    <t>Ostali rashodi za zaposlene</t>
  </si>
  <si>
    <t>Doprinosi na plaće</t>
  </si>
  <si>
    <t>Izvor  31</t>
  </si>
  <si>
    <t>Aktivnost A18054001</t>
  </si>
  <si>
    <t>MATERIJALNI I FINANCIJSKI RASHODI</t>
  </si>
  <si>
    <t>Razdjel 8</t>
  </si>
  <si>
    <t>Upravni odjel za obrazovanje, šport, socijalnu skrb i civilno društvo</t>
  </si>
  <si>
    <t>Glava 8-31</t>
  </si>
  <si>
    <t>Osnovno školstvo</t>
  </si>
  <si>
    <t>Potpore za decentralizirane izdatke</t>
  </si>
  <si>
    <t>Račun</t>
  </si>
  <si>
    <t>Index (4/3)</t>
  </si>
  <si>
    <t>Vrsta rashoda/ izdataka</t>
  </si>
  <si>
    <t>18054 DECENTRALIZIRANE FUNKCIJE - MINIMALNI FINANCIJSKI STANDARD</t>
  </si>
  <si>
    <t>Energija</t>
  </si>
  <si>
    <t>Uredski materijal I ostali materijalni rshodi</t>
  </si>
  <si>
    <t>Službena putovanja</t>
  </si>
  <si>
    <t>Stručno usavršavanje zaposlenika</t>
  </si>
  <si>
    <t>Reprezentacija</t>
  </si>
  <si>
    <t>Aktivnost A18054003</t>
  </si>
  <si>
    <t>TEKUĆE I INVESTICIJSKO ODRŽAVANJE - MINIMALNI FINANCIJSKI STANDARD</t>
  </si>
  <si>
    <t>Usluge tekućeg i investicijskog održavanja</t>
  </si>
  <si>
    <t>18055 DECENTRALIZIRANE FUNKCIJE - IZNAD MINIMALNOG FINANCIJSKOG STANDARDA</t>
  </si>
  <si>
    <t>Aktivnost A18055002</t>
  </si>
  <si>
    <t>OSTALI PROJEKTI U OSNOVNOM ŠKOLSTVU</t>
  </si>
  <si>
    <t>Izvor  11</t>
  </si>
  <si>
    <t>Komunalne usluge</t>
  </si>
  <si>
    <t>Materijal i sirovine</t>
  </si>
  <si>
    <t>Plaće (bruto)</t>
  </si>
  <si>
    <t>Plaće za redovan rad</t>
  </si>
  <si>
    <t>Doprinosi za obvezno osiguranje u slučaju nezaposlenosti</t>
  </si>
  <si>
    <t>Zatezne kamate</t>
  </si>
  <si>
    <t>Aktivnost A18055021</t>
  </si>
  <si>
    <t>TEKUĆE I INVESTICIJSKO ODRŽAVANJE IZNAD MINIMALNOG STANDARDA</t>
  </si>
  <si>
    <t>Aktivnost A18055023</t>
  </si>
  <si>
    <t>STRUČNO RAZVOJNE SLUŽBE</t>
  </si>
  <si>
    <t>Aktivnost A18055036</t>
  </si>
  <si>
    <t>ASISTENT U NASTAVI</t>
  </si>
  <si>
    <t>Izvor  44</t>
  </si>
  <si>
    <t>Aktivnost A18055040</t>
  </si>
  <si>
    <t>SHEMA ŠKOLSKOG VOĆA</t>
  </si>
  <si>
    <t>Izvor  42</t>
  </si>
  <si>
    <t>Namjenske tekuće pomoći</t>
  </si>
  <si>
    <t>EU fondovi - pomoći</t>
  </si>
  <si>
    <t>18056 KAPITALNO ULAGANJE U ŠKOLSTVO - MINIMALNI FINANCIJSKI STANDARD</t>
  </si>
  <si>
    <t>Aktivnost A18056002</t>
  </si>
  <si>
    <t>ŠKOLSKA OPREMA</t>
  </si>
  <si>
    <t>Knjige</t>
  </si>
  <si>
    <t>Aktivnost A18054004</t>
  </si>
  <si>
    <t>REDOVNA DJELATNOST OSNOVNOG OBRAZOVANJA</t>
  </si>
  <si>
    <t>Izvor  49</t>
  </si>
  <si>
    <t>Pomoći iz državnog proračuna za plaće te ostale rashode za zaposlene</t>
  </si>
  <si>
    <t>Izvor  25</t>
  </si>
  <si>
    <t>Vlastiti prihodi proračunskih korisnika</t>
  </si>
  <si>
    <t>Troškovi sudskih postupaka</t>
  </si>
  <si>
    <t>Uredska oprema i namještaj</t>
  </si>
  <si>
    <t>Oprema za održavanje i zaštitu</t>
  </si>
  <si>
    <t>Rashodi za nabavu nefinancijske imovine</t>
  </si>
  <si>
    <t>Izvor  29</t>
  </si>
  <si>
    <t>Naknade za prijevoz, za rad na terenu i odvojeni život</t>
  </si>
  <si>
    <t>Materijal i dijelovi za tekuće i investicijsko održavanje</t>
  </si>
  <si>
    <t>Ostale usluge</t>
  </si>
  <si>
    <t>Intelektualne i osobne usluge</t>
  </si>
  <si>
    <t>Izvor  55</t>
  </si>
  <si>
    <t>Donacije i ostali namjenski prihodi proračunskih korisnika</t>
  </si>
  <si>
    <t xml:space="preserve">Izvršenje rashoda i izdataka po ekonomskoj i programskoj klasifikaciji i izvorima financiranja </t>
  </si>
  <si>
    <t>Zdravstvene i veterinarske usluge</t>
  </si>
  <si>
    <t>Naknade građanima i kućanstvima u novcu</t>
  </si>
  <si>
    <t>Naknade građanima i kućanstvima u naravi</t>
  </si>
  <si>
    <t>Knjige, umjetnička djela i ostale izložbene vrijednosti</t>
  </si>
  <si>
    <t>Višak/manjak prihoda proračunskih korisnika</t>
  </si>
  <si>
    <t>Usluge telefona, pošte i prijevoza</t>
  </si>
  <si>
    <t>18057 KAPITALNO ULAGANJE U ŠKOLSTVO - IZNAD MINIMALNOG FINANCIJSKOG STANDARDA</t>
  </si>
  <si>
    <t>Aktivnost A18057001</t>
  </si>
  <si>
    <t>NABAVA ŠKOLSKIH UDŽBENIKA</t>
  </si>
  <si>
    <t>Aktivnost A18055006</t>
  </si>
  <si>
    <t>PRODUŽENI BORAVAK</t>
  </si>
  <si>
    <t>Konto</t>
  </si>
  <si>
    <t>IZVRŠENJE PRIHODA I RASHODA PREMA EKONOMSKOJ KLASIFIKACIJI</t>
  </si>
  <si>
    <t>IZVRŠENJE PRIHODA I RASHODA PREMA IZVORIMA FINANCIRANJA</t>
  </si>
  <si>
    <t>Brojčana oznaka i naziv izvora financiranja</t>
  </si>
  <si>
    <t>Prihodi</t>
  </si>
  <si>
    <t>Rashodi</t>
  </si>
  <si>
    <t>Razlika</t>
  </si>
  <si>
    <t>Izvor 31 - Potpore za decentralizirane izdatke</t>
  </si>
  <si>
    <t>Izvor 49 - Pomoći iz državnog proračuna za plaće te ostale rashode za zaposlene</t>
  </si>
  <si>
    <t>Izvor 25 - Vlastiti prihodi proračunskih korisnika</t>
  </si>
  <si>
    <t>Izvor 29 - Višak/manjak prihoda proračunskih korisnika</t>
  </si>
  <si>
    <t>Izvor 55 - Donacije i ostali namjenski prihodi proračunskih korisnika</t>
  </si>
  <si>
    <t>Izvor 44 - EU fondovi - pomoći</t>
  </si>
  <si>
    <t>Izvor 42 - Namjenske tekuće pomoći</t>
  </si>
  <si>
    <t>Izvor 11 - Opći prihodi i primici</t>
  </si>
  <si>
    <t>UKUPNO PRIHODI</t>
  </si>
  <si>
    <t>UKUPNO RASHODI</t>
  </si>
  <si>
    <t>PRENESENI VIŠAK PRIHODA</t>
  </si>
  <si>
    <r>
      <rPr>
        <b/>
        <sz val="18"/>
        <color theme="1"/>
        <rFont val="Calibri"/>
        <family val="2"/>
        <charset val="238"/>
        <scheme val="minor"/>
      </rPr>
      <t>OSNOVNA ŠKOLA MOKOŠICA, DUBROVNIK</t>
    </r>
    <r>
      <rPr>
        <sz val="11"/>
        <color theme="1"/>
        <rFont val="Calibri"/>
        <family val="2"/>
        <charset val="238"/>
        <scheme val="minor"/>
      </rPr>
      <t xml:space="preserve">
Bartola Kašića</t>
    </r>
    <r>
      <rPr>
        <i/>
        <sz val="11"/>
        <color theme="1"/>
        <rFont val="Calibri"/>
        <family val="2"/>
        <charset val="238"/>
        <scheme val="minor"/>
      </rPr>
      <t xml:space="preserve"> | 20 236 Mokošica | e-mail: ured@os-mokosica.skole.hr
Tel: 020/452-883 | OIB: 12780201511 | ŠIFRA: 19-018-009
REPUBLIKA HRVATSKA | DUBROVAČKO-NERETVANSKA ŽUPANIJA | GRAD DUBROVNIK
</t>
    </r>
  </si>
  <si>
    <t>Usluge promidžbe i informiranja</t>
  </si>
  <si>
    <t>Uredski materijal i ostali materijalni rashodi</t>
  </si>
  <si>
    <t>Sitni inventar i autogume</t>
  </si>
  <si>
    <t>Računalne usluge</t>
  </si>
  <si>
    <t>Članarine i norme</t>
  </si>
  <si>
    <t>Bankarske usluge i usluge platnog prometa</t>
  </si>
  <si>
    <t>Doprinosi za obvezno zdravstveno osiguranje</t>
  </si>
  <si>
    <t>Rashodi za nabavu i proizvedene dugotrajne imovine</t>
  </si>
  <si>
    <t>Pristojbe i naknade</t>
  </si>
  <si>
    <t>Rashodi za nabavu proizvedene dugotrajne imovine</t>
  </si>
  <si>
    <t>Službena, radna i službena odjeća</t>
  </si>
  <si>
    <t>Izvor 55</t>
  </si>
  <si>
    <t>OŠ MOKOŠICA, DUBROVNIK</t>
  </si>
  <si>
    <t>633 Pomoći proraćunu iz drugih proračuna i izvanproračunskim korisnicima</t>
  </si>
  <si>
    <t>6331 Tekuće pomoći proračunu iz drugih proračuna i izvanproračunskim korisnicima</t>
  </si>
  <si>
    <t>3293 Reprezentacija</t>
  </si>
  <si>
    <t>3721 Naknade građanima i kućanstvima u novcu</t>
  </si>
  <si>
    <t>4222 Komunikacijska oprema</t>
  </si>
  <si>
    <t>4223 Oprema za održavanje i zaštitu</t>
  </si>
  <si>
    <t xml:space="preserve">KLASA: </t>
  </si>
  <si>
    <t>URBROJ:</t>
  </si>
  <si>
    <t>Službena, radna i zaštitna odjeća i obuća</t>
  </si>
  <si>
    <t>Premije osiguranja</t>
  </si>
  <si>
    <t>Ostali rashodi</t>
  </si>
  <si>
    <t>Tekuće donacije</t>
  </si>
  <si>
    <t>Tekuće donacije u naravi</t>
  </si>
  <si>
    <t>Uređaji, strojevi i oprema za ostale namjene</t>
  </si>
  <si>
    <t>Izvor  22</t>
  </si>
  <si>
    <t>Višak/manjak prihoda</t>
  </si>
  <si>
    <t>Aktivnost A18055039</t>
  </si>
  <si>
    <t>Aktivnost A18055043</t>
  </si>
  <si>
    <t>PREHRANA ZA UČENIKE U OSNOVNIM ŠKOLAMA</t>
  </si>
  <si>
    <t>3292 Premije osiguranja</t>
  </si>
  <si>
    <t>38 Ostali rashodi</t>
  </si>
  <si>
    <t>381 Tekuće donacije</t>
  </si>
  <si>
    <t>3812 Tekuće donacije u naravi</t>
  </si>
  <si>
    <t>4227 Uređaji, strojevi i oprema za ostale namjene</t>
  </si>
  <si>
    <t>Izvor 22 - Višak/manjak prihoda</t>
  </si>
  <si>
    <t>Izvorni plan ili rebalans 2024.</t>
  </si>
  <si>
    <t>Tekući plan 2024.</t>
  </si>
  <si>
    <t>Izvršenje plana 1.-6. 2024.</t>
  </si>
  <si>
    <t>Računala i računalna oprema</t>
  </si>
  <si>
    <t>Komunikacijska oprema</t>
  </si>
  <si>
    <t>IZVJEŠTAJ O RASHODIMA PREMA FUNKCIJSKOJ KLASIFIKACIJI</t>
  </si>
  <si>
    <t>BROJČANA OZNAKA I NAZIV</t>
  </si>
  <si>
    <t>IZVORNI PLAN ILI REBALANS 2024.</t>
  </si>
  <si>
    <t>INDEKS</t>
  </si>
  <si>
    <t>INDEKS**</t>
  </si>
  <si>
    <t>6=5/2*100</t>
  </si>
  <si>
    <t>7=5/4*100</t>
  </si>
  <si>
    <t>Funk. klas: 0 Javnost</t>
  </si>
  <si>
    <t>Funk. klas: 09 OBRAZOVANJE</t>
  </si>
  <si>
    <t>Funk. klas: 091 Predškolsko i osnovno obrazovanje</t>
  </si>
  <si>
    <t>Funk. klas: 096 Dodatne usluge u obrazovanju</t>
  </si>
  <si>
    <t>OSTVARENJE/ IZVRŠENJE 
01.01.2024. - 30.06.2024.</t>
  </si>
  <si>
    <t>OSTVARENJE/ IZVRŠENJE 
01.01.2023. - 30.06.2023.</t>
  </si>
  <si>
    <t>TEKUĆI PLAN 2024.</t>
  </si>
  <si>
    <t>Izvršenje 1.1.2024. - 30.6.2024.</t>
  </si>
  <si>
    <t>Izvršenje 1.1.2023. - 30.6.2023.</t>
  </si>
  <si>
    <t>Indeks  5/2</t>
  </si>
  <si>
    <t xml:space="preserve">Indeks 5./4. </t>
  </si>
  <si>
    <t>IZVJEŠTAJ O IZVRŠENJU FINANCIJSKOG PLANA ZA 2024. GODINU</t>
  </si>
  <si>
    <t>3433Zatezne kamate</t>
  </si>
  <si>
    <t>Zakupnine i najamnine</t>
  </si>
  <si>
    <t>663 Donacije od pravnih i fizičkih osoba izvan općeg proračuna i povrat donacija po protestiranim jamstvima</t>
  </si>
  <si>
    <t>6631 Tekuće donacije</t>
  </si>
  <si>
    <t>Indeks 5/2</t>
  </si>
  <si>
    <t>Indeks 5/4</t>
  </si>
  <si>
    <t xml:space="preserve">POLUGODIŠNJI  IZVJEŠTAJ O IZVRŠENJU FINANCIJSKOG PLANA ZA RAZDOBLJE 
01.01.2024 - 30.06.2024. </t>
  </si>
  <si>
    <t>I. OPĆI DIO</t>
  </si>
  <si>
    <t>SAŽETAK  RAČUNA PRIHODA I RASHODA I RAČUNA FINANCIRANJA</t>
  </si>
  <si>
    <t>SAŽETAK RAČUNA PRIHODA I RASHODA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</si>
  <si>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</si>
  <si>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</si>
  <si>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</si>
  <si>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</si>
  <si>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</si>
  <si>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RAZLIKA - VIŠAK / MANJAK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</si>
  <si>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</si>
  <si>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</si>
  <si>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</si>
  <si>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</si>
  <si>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>Na temelju Zakona o proračunu (NN 144/21) i Pravilnikom o polugodišnjem i godišnjem izvještaju o izvršenju proračuna (NN 24/13, 102/17, 1/20, 147/20) Školski odbor na 44. sjednici dana 9. srpnja 2024. godine donosi:</t>
  </si>
  <si>
    <t>400-01/24-01/4</t>
  </si>
  <si>
    <t>2117-1-126-03-24-1</t>
  </si>
  <si>
    <t>U Dubrovniku, 9.7.2024.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</si>
</sst>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7"/>
      <color rgb="FF000000"/>
      <name val="Arial"/>
      <family val="2"/>
      <charset val="238"/>
    </font>
    <font>
      <sz val="9"/>
      <color theme="1"/>
      <name val="Calibri Light"/>
      <family val="2"/>
      <charset val="238"/>
    </font>
    <font>
      <sz val="8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Calibri Light"/>
      <family val="2"/>
      <charset val="238"/>
    </font>
    <font>
      <sz val="10"/>
      <color theme="1"/>
      <name val="Verdana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rgb="FF000000"/>
      <name val="Calibri Light"/>
      <family val="2"/>
      <charset val="238"/>
    </font>
    <font>
      <sz val="11"/>
      <color theme="1"/>
      <name val="Calibri"/>
      <family val="2"/>
      <scheme val="minor"/>
    </font>
    <font>
      <b/>
      <sz val="9"/>
      <color rgb="FF7030A0"/>
      <name val="Verdana"/>
      <family val="2"/>
      <charset val="238"/>
    </font>
    <font>
      <b/>
      <sz val="9"/>
      <color theme="4" tint="-0.249977111117893"/>
      <name val="Verdana"/>
      <family val="2"/>
      <charset val="238"/>
    </font>
    <font>
      <b/>
      <sz val="9"/>
      <color rgb="FFFF0000"/>
      <name val="Verdana"/>
      <family val="2"/>
      <charset val="238"/>
    </font>
    <font>
      <b/>
      <sz val="9"/>
      <color rgb="FF00B0F0"/>
      <name val="Verdana"/>
      <family val="2"/>
      <charset val="238"/>
    </font>
    <font>
      <b/>
      <sz val="9"/>
      <color rgb="FF00B050"/>
      <name val="Verdana"/>
      <family val="2"/>
      <charset val="238"/>
    </font>
    <font>
      <b/>
      <sz val="9"/>
      <color theme="5"/>
      <name val="Verdana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4" tint="-0.249977111117893"/>
      <name val="Verdana"/>
      <family val="2"/>
      <charset val="238"/>
    </font>
    <font>
      <b/>
      <sz val="10"/>
      <color rgb="FF7030A0"/>
      <name val="Verdana"/>
      <family val="2"/>
      <charset val="238"/>
    </font>
    <font>
      <b/>
      <i/>
      <sz val="8"/>
      <color theme="7" tint="-0.249977111117893"/>
      <name val="Verdana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"/>
      <color rgb="FF7030A0"/>
      <name val="Verdana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horizontal="left" indent="1"/>
    </xf>
    <xf numFmtId="4" fontId="20" fillId="0" borderId="0" xfId="0" applyNumberFormat="1" applyFont="1"/>
    <xf numFmtId="0" fontId="19" fillId="34" borderId="10" xfId="0" applyFont="1" applyFill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6" fillId="33" borderId="10" xfId="0" applyFont="1" applyFill="1" applyBorder="1" applyAlignment="1">
      <alignment horizontal="left" wrapText="1"/>
    </xf>
    <xf numFmtId="0" fontId="28" fillId="0" borderId="0" xfId="0" applyFont="1"/>
    <xf numFmtId="0" fontId="21" fillId="0" borderId="0" xfId="0" applyFont="1"/>
    <xf numFmtId="0" fontId="30" fillId="0" borderId="0" xfId="0" applyFont="1"/>
    <xf numFmtId="0" fontId="31" fillId="0" borderId="0" xfId="0" applyFont="1"/>
    <xf numFmtId="0" fontId="28" fillId="0" borderId="0" xfId="0" applyFont="1" applyAlignment="1">
      <alignment horizontal="left" wrapText="1"/>
    </xf>
    <xf numFmtId="0" fontId="25" fillId="34" borderId="0" xfId="0" applyFont="1" applyFill="1" applyAlignment="1">
      <alignment horizontal="left" wrapText="1"/>
    </xf>
    <xf numFmtId="4" fontId="25" fillId="34" borderId="0" xfId="0" applyNumberFormat="1" applyFont="1" applyFill="1" applyAlignment="1">
      <alignment horizontal="left" wrapText="1"/>
    </xf>
    <xf numFmtId="0" fontId="34" fillId="34" borderId="0" xfId="0" applyFont="1" applyFill="1" applyAlignment="1">
      <alignment horizontal="left" wrapText="1"/>
    </xf>
    <xf numFmtId="0" fontId="35" fillId="34" borderId="0" xfId="0" applyFont="1" applyFill="1" applyAlignment="1">
      <alignment horizontal="left" wrapText="1"/>
    </xf>
    <xf numFmtId="0" fontId="36" fillId="34" borderId="0" xfId="0" applyFont="1" applyFill="1" applyAlignment="1">
      <alignment horizontal="left" wrapText="1"/>
    </xf>
    <xf numFmtId="0" fontId="31" fillId="34" borderId="0" xfId="0" applyFont="1" applyFill="1" applyAlignment="1">
      <alignment horizontal="left" wrapText="1"/>
    </xf>
    <xf numFmtId="0" fontId="37" fillId="34" borderId="0" xfId="0" applyFont="1" applyFill="1" applyAlignment="1">
      <alignment horizontal="left" wrapText="1"/>
    </xf>
    <xf numFmtId="0" fontId="38" fillId="34" borderId="0" xfId="0" applyFont="1" applyFill="1" applyAlignment="1">
      <alignment horizontal="left" wrapText="1"/>
    </xf>
    <xf numFmtId="0" fontId="39" fillId="34" borderId="0" xfId="0" applyFont="1" applyFill="1" applyAlignment="1">
      <alignment horizontal="left" wrapText="1"/>
    </xf>
    <xf numFmtId="0" fontId="0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14" fillId="0" borderId="0" xfId="0" applyFont="1"/>
    <xf numFmtId="4" fontId="25" fillId="0" borderId="0" xfId="0" applyNumberFormat="1" applyFont="1" applyAlignment="1">
      <alignment horizontal="left" wrapText="1"/>
    </xf>
    <xf numFmtId="1" fontId="44" fillId="34" borderId="16" xfId="42" applyNumberFormat="1" applyFont="1" applyFill="1" applyBorder="1" applyAlignment="1" applyProtection="1">
      <alignment horizontal="center" vertical="center" wrapText="1"/>
    </xf>
    <xf numFmtId="1" fontId="44" fillId="34" borderId="17" xfId="42" applyNumberFormat="1" applyFont="1" applyFill="1" applyBorder="1" applyAlignment="1" applyProtection="1">
      <alignment horizontal="center" vertical="center" wrapText="1"/>
    </xf>
    <xf numFmtId="4" fontId="23" fillId="34" borderId="16" xfId="42" applyNumberFormat="1" applyFont="1" applyFill="1" applyBorder="1" applyAlignment="1" applyProtection="1">
      <alignment horizontal="right" vertical="center" wrapText="1"/>
    </xf>
    <xf numFmtId="4" fontId="23" fillId="34" borderId="17" xfId="42" applyNumberFormat="1" applyFont="1" applyFill="1" applyBorder="1" applyAlignment="1" applyProtection="1">
      <alignment horizontal="right" vertical="center" wrapText="1"/>
    </xf>
    <xf numFmtId="4" fontId="29" fillId="34" borderId="16" xfId="42" applyNumberFormat="1" applyFont="1" applyFill="1" applyBorder="1" applyAlignment="1" applyProtection="1">
      <alignment horizontal="right" vertical="center" wrapText="1"/>
    </xf>
    <xf numFmtId="4" fontId="29" fillId="34" borderId="17" xfId="42" applyNumberFormat="1" applyFont="1" applyFill="1" applyBorder="1" applyAlignment="1" applyProtection="1">
      <alignment horizontal="right" vertical="center" wrapText="1"/>
    </xf>
    <xf numFmtId="4" fontId="44" fillId="34" borderId="16" xfId="42" applyNumberFormat="1" applyFont="1" applyFill="1" applyBorder="1" applyAlignment="1" applyProtection="1">
      <alignment horizontal="right" vertical="center" wrapText="1"/>
    </xf>
    <xf numFmtId="4" fontId="45" fillId="34" borderId="16" xfId="42" applyNumberFormat="1" applyFont="1" applyFill="1" applyBorder="1" applyAlignment="1" applyProtection="1">
      <alignment horizontal="right" vertical="center" wrapText="1"/>
    </xf>
    <xf numFmtId="4" fontId="45" fillId="34" borderId="17" xfId="42" applyNumberFormat="1" applyFont="1" applyFill="1" applyBorder="1" applyAlignment="1" applyProtection="1">
      <alignment horizontal="right" vertical="center" wrapText="1"/>
    </xf>
    <xf numFmtId="4" fontId="46" fillId="35" borderId="16" xfId="42" applyNumberFormat="1" applyFont="1" applyFill="1" applyBorder="1" applyAlignment="1" applyProtection="1">
      <alignment horizontal="right" vertical="center" wrapText="1"/>
    </xf>
    <xf numFmtId="4" fontId="43" fillId="36" borderId="16" xfId="7" applyNumberFormat="1" applyFont="1" applyFill="1" applyBorder="1" applyAlignment="1" applyProtection="1">
      <alignment horizontal="right" vertical="center" wrapText="1"/>
    </xf>
    <xf numFmtId="0" fontId="47" fillId="34" borderId="0" xfId="0" applyFont="1" applyFill="1" applyAlignment="1">
      <alignment horizontal="left" wrapText="1"/>
    </xf>
    <xf numFmtId="0" fontId="48" fillId="34" borderId="0" xfId="0" applyFont="1" applyFill="1" applyAlignment="1">
      <alignment horizontal="left" wrapText="1"/>
    </xf>
    <xf numFmtId="0" fontId="49" fillId="34" borderId="0" xfId="0" applyFont="1" applyFill="1" applyAlignment="1">
      <alignment horizontal="left" wrapText="1"/>
    </xf>
    <xf numFmtId="0" fontId="51" fillId="34" borderId="0" xfId="0" applyFont="1" applyFill="1" applyAlignment="1">
      <alignment horizontal="left" wrapText="1"/>
    </xf>
    <xf numFmtId="4" fontId="43" fillId="37" borderId="16" xfId="7" applyNumberFormat="1" applyFont="1" applyFill="1" applyBorder="1" applyAlignment="1" applyProtection="1">
      <alignment horizontal="right" vertical="center" wrapText="1"/>
    </xf>
    <xf numFmtId="4" fontId="50" fillId="37" borderId="16" xfId="7" applyNumberFormat="1" applyFont="1" applyFill="1" applyBorder="1" applyAlignment="1" applyProtection="1">
      <alignment horizontal="right" vertical="center" wrapText="1"/>
    </xf>
    <xf numFmtId="4" fontId="26" fillId="38" borderId="16" xfId="42" applyNumberFormat="1" applyFont="1" applyFill="1" applyBorder="1" applyAlignment="1" applyProtection="1">
      <alignment horizontal="right" vertical="center" wrapText="1"/>
    </xf>
    <xf numFmtId="10" fontId="43" fillId="38" borderId="16" xfId="43" applyNumberFormat="1" applyFont="1" applyFill="1" applyBorder="1" applyAlignment="1" applyProtection="1">
      <alignment horizontal="right" vertical="center" wrapText="1"/>
    </xf>
    <xf numFmtId="10" fontId="43" fillId="38" borderId="16" xfId="42" applyNumberFormat="1" applyFont="1" applyFill="1" applyBorder="1" applyAlignment="1" applyProtection="1">
      <alignment horizontal="right" vertical="center" wrapText="1"/>
    </xf>
    <xf numFmtId="10" fontId="43" fillId="37" borderId="16" xfId="42" applyNumberFormat="1" applyFont="1" applyFill="1" applyBorder="1" applyAlignment="1" applyProtection="1">
      <alignment horizontal="right" vertical="center" wrapText="1"/>
    </xf>
    <xf numFmtId="10" fontId="43" fillId="36" borderId="16" xfId="42" applyNumberFormat="1" applyFont="1" applyFill="1" applyBorder="1" applyAlignment="1" applyProtection="1">
      <alignment horizontal="right" vertical="center" wrapText="1"/>
    </xf>
    <xf numFmtId="10" fontId="46" fillId="35" borderId="16" xfId="42" applyNumberFormat="1" applyFont="1" applyFill="1" applyBorder="1" applyAlignment="1" applyProtection="1">
      <alignment horizontal="right" vertical="center" wrapText="1"/>
    </xf>
    <xf numFmtId="10" fontId="44" fillId="34" borderId="16" xfId="42" applyNumberFormat="1" applyFont="1" applyFill="1" applyBorder="1" applyAlignment="1" applyProtection="1">
      <alignment horizontal="right" vertical="center" wrapText="1"/>
    </xf>
    <xf numFmtId="10" fontId="45" fillId="34" borderId="16" xfId="42" applyNumberFormat="1" applyFont="1" applyFill="1" applyBorder="1" applyAlignment="1" applyProtection="1">
      <alignment horizontal="right" vertical="center" wrapText="1"/>
    </xf>
    <xf numFmtId="0" fontId="29" fillId="34" borderId="18" xfId="42" applyNumberFormat="1" applyFont="1" applyFill="1" applyBorder="1" applyAlignment="1" applyProtection="1">
      <alignment horizontal="left" vertical="center" wrapText="1"/>
    </xf>
    <xf numFmtId="0" fontId="29" fillId="34" borderId="17" xfId="42" applyNumberFormat="1" applyFont="1" applyFill="1" applyBorder="1" applyAlignment="1" applyProtection="1">
      <alignment horizontal="left" vertical="center" wrapText="1"/>
    </xf>
    <xf numFmtId="0" fontId="23" fillId="34" borderId="18" xfId="42" applyNumberFormat="1" applyFont="1" applyFill="1" applyBorder="1" applyAlignment="1" applyProtection="1">
      <alignment horizontal="left" vertical="center" wrapText="1"/>
    </xf>
    <xf numFmtId="0" fontId="23" fillId="34" borderId="17" xfId="42" applyNumberFormat="1" applyFont="1" applyFill="1" applyBorder="1" applyAlignment="1" applyProtection="1">
      <alignment horizontal="left" vertical="center" wrapText="1"/>
    </xf>
    <xf numFmtId="4" fontId="29" fillId="33" borderId="10" xfId="0" applyNumberFormat="1" applyFont="1" applyFill="1" applyBorder="1" applyAlignment="1">
      <alignment horizontal="right" wrapText="1"/>
    </xf>
    <xf numFmtId="4" fontId="23" fillId="33" borderId="10" xfId="0" applyNumberFormat="1" applyFont="1" applyFill="1" applyBorder="1" applyAlignment="1">
      <alignment horizontal="right" wrapText="1"/>
    </xf>
    <xf numFmtId="0" fontId="53" fillId="0" borderId="10" xfId="0" applyFont="1" applyFill="1" applyBorder="1" applyAlignment="1">
      <alignment horizontal="left" wrapText="1"/>
    </xf>
    <xf numFmtId="4" fontId="53" fillId="0" borderId="10" xfId="0" applyNumberFormat="1" applyFont="1" applyFill="1" applyBorder="1" applyAlignment="1">
      <alignment horizontal="right" wrapText="1"/>
    </xf>
    <xf numFmtId="4" fontId="54" fillId="0" borderId="10" xfId="0" applyNumberFormat="1" applyFont="1" applyFill="1" applyBorder="1" applyAlignment="1">
      <alignment horizontal="right" wrapText="1"/>
    </xf>
    <xf numFmtId="0" fontId="54" fillId="0" borderId="10" xfId="0" applyFont="1" applyFill="1" applyBorder="1" applyAlignment="1">
      <alignment horizontal="left" wrapText="1"/>
    </xf>
    <xf numFmtId="10" fontId="53" fillId="0" borderId="10" xfId="43" applyNumberFormat="1" applyFont="1" applyFill="1" applyBorder="1" applyAlignment="1">
      <alignment horizontal="right" wrapText="1"/>
    </xf>
    <xf numFmtId="10" fontId="54" fillId="0" borderId="10" xfId="43" applyNumberFormat="1" applyFont="1" applyFill="1" applyBorder="1" applyAlignment="1">
      <alignment horizontal="right" wrapText="1"/>
    </xf>
    <xf numFmtId="0" fontId="23" fillId="33" borderId="10" xfId="0" applyNumberFormat="1" applyFont="1" applyFill="1" applyBorder="1" applyAlignment="1">
      <alignment horizontal="center" wrapText="1"/>
    </xf>
    <xf numFmtId="4" fontId="19" fillId="33" borderId="10" xfId="0" applyNumberFormat="1" applyFont="1" applyFill="1" applyBorder="1" applyAlignment="1">
      <alignment horizontal="right" wrapText="1"/>
    </xf>
    <xf numFmtId="4" fontId="19" fillId="34" borderId="10" xfId="0" applyNumberFormat="1" applyFont="1" applyFill="1" applyBorder="1" applyAlignment="1">
      <alignment horizontal="right" wrapText="1"/>
    </xf>
    <xf numFmtId="0" fontId="29" fillId="34" borderId="10" xfId="0" applyFont="1" applyFill="1" applyBorder="1" applyAlignment="1">
      <alignment horizontal="left" wrapText="1"/>
    </xf>
    <xf numFmtId="4" fontId="29" fillId="34" borderId="10" xfId="0" applyNumberFormat="1" applyFont="1" applyFill="1" applyBorder="1" applyAlignment="1">
      <alignment horizontal="right" wrapText="1"/>
    </xf>
    <xf numFmtId="10" fontId="29" fillId="34" borderId="10" xfId="43" applyNumberFormat="1" applyFont="1" applyFill="1" applyBorder="1" applyAlignment="1">
      <alignment horizontal="right" wrapText="1"/>
    </xf>
    <xf numFmtId="10" fontId="23" fillId="34" borderId="10" xfId="0" applyNumberFormat="1" applyFont="1" applyFill="1" applyBorder="1" applyAlignment="1">
      <alignment horizontal="right" wrapText="1"/>
    </xf>
    <xf numFmtId="10" fontId="29" fillId="34" borderId="10" xfId="0" applyNumberFormat="1" applyFont="1" applyFill="1" applyBorder="1" applyAlignment="1">
      <alignment horizontal="right" wrapText="1"/>
    </xf>
    <xf numFmtId="0" fontId="23" fillId="34" borderId="10" xfId="0" applyFont="1" applyFill="1" applyBorder="1" applyAlignment="1">
      <alignment horizontal="left" wrapText="1"/>
    </xf>
    <xf numFmtId="4" fontId="23" fillId="34" borderId="10" xfId="0" applyNumberFormat="1" applyFont="1" applyFill="1" applyBorder="1" applyAlignment="1">
      <alignment horizontal="right" wrapText="1"/>
    </xf>
    <xf numFmtId="4" fontId="53" fillId="34" borderId="10" xfId="0" applyNumberFormat="1" applyFont="1" applyFill="1" applyBorder="1" applyAlignment="1">
      <alignment horizontal="right" wrapText="1"/>
    </xf>
    <xf numFmtId="0" fontId="29" fillId="35" borderId="10" xfId="0" applyFont="1" applyFill="1" applyBorder="1" applyAlignment="1">
      <alignment horizontal="center" vertical="center" wrapText="1"/>
    </xf>
    <xf numFmtId="4" fontId="29" fillId="35" borderId="10" xfId="0" applyNumberFormat="1" applyFont="1" applyFill="1" applyBorder="1" applyAlignment="1">
      <alignment horizontal="center" vertical="center" wrapText="1"/>
    </xf>
    <xf numFmtId="0" fontId="53" fillId="41" borderId="10" xfId="0" applyFont="1" applyFill="1" applyBorder="1" applyAlignment="1">
      <alignment horizontal="left" wrapText="1"/>
    </xf>
    <xf numFmtId="4" fontId="53" fillId="41" borderId="10" xfId="0" applyNumberFormat="1" applyFont="1" applyFill="1" applyBorder="1" applyAlignment="1">
      <alignment horizontal="right" wrapText="1"/>
    </xf>
    <xf numFmtId="10" fontId="53" fillId="41" borderId="10" xfId="43" applyNumberFormat="1" applyFont="1" applyFill="1" applyBorder="1" applyAlignment="1">
      <alignment horizontal="right" wrapText="1"/>
    </xf>
    <xf numFmtId="0" fontId="53" fillId="41" borderId="10" xfId="0" applyFont="1" applyFill="1" applyBorder="1" applyAlignment="1">
      <alignment horizontal="left" vertical="center" wrapText="1"/>
    </xf>
    <xf numFmtId="0" fontId="29" fillId="41" borderId="10" xfId="0" applyFont="1" applyFill="1" applyBorder="1" applyAlignment="1">
      <alignment horizontal="left" wrapText="1"/>
    </xf>
    <xf numFmtId="4" fontId="29" fillId="41" borderId="10" xfId="0" applyNumberFormat="1" applyFont="1" applyFill="1" applyBorder="1" applyAlignment="1">
      <alignment horizontal="right" wrapText="1"/>
    </xf>
    <xf numFmtId="10" fontId="29" fillId="41" borderId="10" xfId="43" applyNumberFormat="1" applyFont="1" applyFill="1" applyBorder="1" applyAlignment="1">
      <alignment horizontal="right" wrapText="1"/>
    </xf>
    <xf numFmtId="10" fontId="29" fillId="41" borderId="10" xfId="0" applyNumberFormat="1" applyFont="1" applyFill="1" applyBorder="1" applyAlignment="1">
      <alignment horizontal="right" wrapText="1"/>
    </xf>
    <xf numFmtId="10" fontId="23" fillId="34" borderId="10" xfId="43" applyNumberFormat="1" applyFont="1" applyFill="1" applyBorder="1" applyAlignment="1">
      <alignment horizontal="right" wrapText="1"/>
    </xf>
    <xf numFmtId="4" fontId="52" fillId="39" borderId="10" xfId="0" applyNumberFormat="1" applyFont="1" applyFill="1" applyBorder="1" applyAlignment="1">
      <alignment horizontal="right" wrapText="1"/>
    </xf>
    <xf numFmtId="10" fontId="52" fillId="39" borderId="10" xfId="43" applyNumberFormat="1" applyFont="1" applyFill="1" applyBorder="1" applyAlignment="1">
      <alignment horizontal="right" wrapText="1"/>
    </xf>
    <xf numFmtId="0" fontId="52" fillId="39" borderId="10" xfId="0" applyFont="1" applyFill="1" applyBorder="1" applyAlignment="1">
      <alignment horizontal="left" wrapText="1"/>
    </xf>
    <xf numFmtId="0" fontId="26" fillId="40" borderId="10" xfId="0" applyFont="1" applyFill="1" applyBorder="1" applyAlignment="1">
      <alignment horizontal="left" wrapText="1"/>
    </xf>
    <xf numFmtId="4" fontId="26" fillId="40" borderId="10" xfId="0" applyNumberFormat="1" applyFont="1" applyFill="1" applyBorder="1" applyAlignment="1">
      <alignment horizontal="right" wrapText="1"/>
    </xf>
    <xf numFmtId="10" fontId="26" fillId="40" borderId="10" xfId="43" applyNumberFormat="1" applyFont="1" applyFill="1" applyBorder="1" applyAlignment="1">
      <alignment horizontal="right" wrapText="1"/>
    </xf>
    <xf numFmtId="0" fontId="26" fillId="39" borderId="10" xfId="0" applyFont="1" applyFill="1" applyBorder="1" applyAlignment="1">
      <alignment horizontal="left" wrapText="1"/>
    </xf>
    <xf numFmtId="4" fontId="26" fillId="39" borderId="10" xfId="0" applyNumberFormat="1" applyFont="1" applyFill="1" applyBorder="1" applyAlignment="1">
      <alignment horizontal="right" wrapText="1"/>
    </xf>
    <xf numFmtId="10" fontId="26" fillId="39" borderId="10" xfId="43" applyNumberFormat="1" applyFont="1" applyFill="1" applyBorder="1" applyAlignment="1">
      <alignment horizontal="right" wrapText="1"/>
    </xf>
    <xf numFmtId="10" fontId="26" fillId="40" borderId="10" xfId="0" applyNumberFormat="1" applyFont="1" applyFill="1" applyBorder="1" applyAlignment="1">
      <alignment horizontal="right" wrapText="1"/>
    </xf>
    <xf numFmtId="0" fontId="26" fillId="0" borderId="16" xfId="0" applyFont="1" applyBorder="1" applyAlignment="1">
      <alignment horizontal="center" vertical="center" wrapText="1"/>
    </xf>
    <xf numFmtId="10" fontId="55" fillId="33" borderId="16" xfId="43" applyNumberFormat="1" applyFont="1" applyFill="1" applyBorder="1" applyAlignment="1">
      <alignment horizontal="right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4" fontId="26" fillId="0" borderId="41" xfId="0" applyNumberFormat="1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1" fontId="26" fillId="0" borderId="38" xfId="0" applyNumberFormat="1" applyFont="1" applyBorder="1" applyAlignment="1">
      <alignment horizontal="center" vertical="center" wrapText="1"/>
    </xf>
    <xf numFmtId="0" fontId="26" fillId="33" borderId="37" xfId="0" applyFont="1" applyFill="1" applyBorder="1" applyAlignment="1">
      <alignment horizontal="left" wrapText="1"/>
    </xf>
    <xf numFmtId="10" fontId="55" fillId="33" borderId="38" xfId="43" applyNumberFormat="1" applyFont="1" applyFill="1" applyBorder="1" applyAlignment="1">
      <alignment horizontal="right" wrapText="1"/>
    </xf>
    <xf numFmtId="0" fontId="26" fillId="33" borderId="42" xfId="0" applyFont="1" applyFill="1" applyBorder="1" applyAlignment="1">
      <alignment horizontal="left" wrapText="1"/>
    </xf>
    <xf numFmtId="10" fontId="55" fillId="33" borderId="44" xfId="43" applyNumberFormat="1" applyFont="1" applyFill="1" applyBorder="1" applyAlignment="1">
      <alignment horizontal="right" wrapText="1"/>
    </xf>
    <xf numFmtId="0" fontId="43" fillId="0" borderId="48" xfId="0" applyFont="1" applyBorder="1" applyAlignment="1">
      <alignment horizontal="left" wrapText="1"/>
    </xf>
    <xf numFmtId="10" fontId="26" fillId="33" borderId="49" xfId="43" applyNumberFormat="1" applyFont="1" applyFill="1" applyBorder="1" applyAlignment="1">
      <alignment horizontal="right" wrapText="1"/>
    </xf>
    <xf numFmtId="10" fontId="55" fillId="33" borderId="50" xfId="43" applyNumberFormat="1" applyFont="1" applyFill="1" applyBorder="1" applyAlignment="1">
      <alignment horizontal="right" wrapText="1"/>
    </xf>
    <xf numFmtId="4" fontId="55" fillId="33" borderId="16" xfId="0" applyNumberFormat="1" applyFont="1" applyFill="1" applyBorder="1" applyAlignment="1">
      <alignment wrapText="1"/>
    </xf>
    <xf numFmtId="4" fontId="55" fillId="33" borderId="43" xfId="0" applyNumberFormat="1" applyFont="1" applyFill="1" applyBorder="1" applyAlignment="1">
      <alignment wrapText="1"/>
    </xf>
    <xf numFmtId="10" fontId="55" fillId="33" borderId="43" xfId="43" applyNumberFormat="1" applyFont="1" applyFill="1" applyBorder="1" applyAlignment="1">
      <alignment horizontal="right" wrapText="1"/>
    </xf>
    <xf numFmtId="0" fontId="43" fillId="42" borderId="45" xfId="0" applyFont="1" applyFill="1" applyBorder="1" applyAlignment="1">
      <alignment horizontal="left" wrapText="1"/>
    </xf>
    <xf numFmtId="10" fontId="26" fillId="42" borderId="46" xfId="43" applyNumberFormat="1" applyFont="1" applyFill="1" applyBorder="1" applyAlignment="1">
      <alignment horizontal="right" wrapText="1"/>
    </xf>
    <xf numFmtId="10" fontId="55" fillId="42" borderId="47" xfId="43" applyNumberFormat="1" applyFont="1" applyFill="1" applyBorder="1" applyAlignment="1">
      <alignment horizontal="right" wrapText="1"/>
    </xf>
    <xf numFmtId="0" fontId="43" fillId="42" borderId="14" xfId="0" applyFont="1" applyFill="1" applyBorder="1" applyAlignment="1">
      <alignment horizontal="left" wrapText="1"/>
    </xf>
    <xf numFmtId="10" fontId="26" fillId="42" borderId="15" xfId="43" applyNumberFormat="1" applyFont="1" applyFill="1" applyBorder="1" applyAlignment="1">
      <alignment horizontal="right" wrapText="1"/>
    </xf>
    <xf numFmtId="10" fontId="55" fillId="42" borderId="51" xfId="43" applyNumberFormat="1" applyFont="1" applyFill="1" applyBorder="1" applyAlignment="1">
      <alignment horizontal="right" wrapText="1"/>
    </xf>
    <xf numFmtId="4" fontId="43" fillId="42" borderId="46" xfId="0" applyNumberFormat="1" applyFont="1" applyFill="1" applyBorder="1" applyAlignment="1">
      <alignment horizontal="right" wrapText="1"/>
    </xf>
    <xf numFmtId="4" fontId="43" fillId="42" borderId="15" xfId="0" applyNumberFormat="1" applyFont="1" applyFill="1" applyBorder="1" applyAlignment="1">
      <alignment horizontal="right" wrapText="1"/>
    </xf>
    <xf numFmtId="4" fontId="43" fillId="0" borderId="49" xfId="0" applyNumberFormat="1" applyFont="1" applyBorder="1" applyAlignment="1">
      <alignment horizontal="right" wrapText="1"/>
    </xf>
    <xf numFmtId="0" fontId="23" fillId="34" borderId="18" xfId="42" applyNumberFormat="1" applyFont="1" applyFill="1" applyBorder="1" applyAlignment="1" applyProtection="1">
      <alignment horizontal="left" vertical="center" wrapText="1"/>
    </xf>
    <xf numFmtId="0" fontId="23" fillId="34" borderId="17" xfId="42" applyNumberFormat="1" applyFont="1" applyFill="1" applyBorder="1" applyAlignment="1" applyProtection="1">
      <alignment horizontal="left" vertical="center" wrapText="1"/>
    </xf>
    <xf numFmtId="0" fontId="29" fillId="34" borderId="18" xfId="42" applyNumberFormat="1" applyFont="1" applyFill="1" applyBorder="1" applyAlignment="1" applyProtection="1">
      <alignment horizontal="left" vertical="center" wrapText="1"/>
    </xf>
    <xf numFmtId="0" fontId="29" fillId="34" borderId="17" xfId="42" applyNumberFormat="1" applyFont="1" applyFill="1" applyBorder="1" applyAlignment="1" applyProtection="1">
      <alignment horizontal="left" vertical="center" wrapText="1"/>
    </xf>
    <xf numFmtId="0" fontId="23" fillId="34" borderId="18" xfId="42" applyNumberFormat="1" applyFont="1" applyFill="1" applyBorder="1" applyAlignment="1" applyProtection="1">
      <alignment horizontal="left" vertical="center"/>
    </xf>
    <xf numFmtId="0" fontId="23" fillId="34" borderId="19" xfId="42" applyNumberFormat="1" applyFont="1" applyFill="1" applyBorder="1" applyAlignment="1" applyProtection="1">
      <alignment horizontal="left" vertical="center"/>
    </xf>
    <xf numFmtId="0" fontId="23" fillId="34" borderId="17" xfId="42" applyNumberFormat="1" applyFont="1" applyFill="1" applyBorder="1" applyAlignment="1" applyProtection="1">
      <alignment horizontal="left" vertical="center"/>
    </xf>
    <xf numFmtId="0" fontId="59" fillId="0" borderId="0" xfId="0" applyFont="1" applyBorder="1" applyAlignment="1">
      <alignment horizontal="center" vertical="center"/>
    </xf>
    <xf numFmtId="0" fontId="58" fillId="0" borderId="0" xfId="0" applyFont="1"/>
    <xf numFmtId="0" fontId="23" fillId="34" borderId="18" xfId="42" applyNumberFormat="1" applyFont="1" applyFill="1" applyBorder="1" applyAlignment="1" applyProtection="1">
      <alignment horizontal="left" vertical="center" wrapText="1"/>
    </xf>
    <xf numFmtId="0" fontId="23" fillId="34" borderId="17" xfId="42" applyNumberFormat="1" applyFont="1" applyFill="1" applyBorder="1" applyAlignment="1" applyProtection="1">
      <alignment horizontal="left" vertical="center" wrapText="1"/>
    </xf>
    <xf numFmtId="0" fontId="44" fillId="34" borderId="16" xfId="42" applyNumberFormat="1" applyFont="1" applyFill="1" applyBorder="1" applyAlignment="1" applyProtection="1">
      <alignment horizontal="center" vertical="center" wrapText="1"/>
    </xf>
    <xf numFmtId="4" fontId="23" fillId="34" borderId="17" xfId="42" applyNumberFormat="1" applyFont="1" applyFill="1" applyBorder="1" applyAlignment="1" applyProtection="1">
      <alignment horizontal="right" vertical="center"/>
    </xf>
    <xf numFmtId="4" fontId="23" fillId="34" borderId="17" xfId="42" applyNumberFormat="1" applyFont="1" applyFill="1" applyBorder="1" applyAlignment="1" applyProtection="1">
      <alignment horizontal="right" vertical="top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vertical="center" wrapText="1"/>
    </xf>
    <xf numFmtId="0" fontId="63" fillId="0" borderId="0" xfId="0" applyFont="1" applyAlignment="1">
      <alignment vertical="center" wrapText="1"/>
    </xf>
    <xf numFmtId="0" fontId="60" fillId="34" borderId="0" xfId="0" applyFont="1" applyFill="1" applyAlignment="1">
      <alignment horizontal="center" vertical="center" wrapText="1"/>
    </xf>
    <xf numFmtId="0" fontId="61" fillId="34" borderId="0" xfId="0" applyFont="1" applyFill="1" applyAlignment="1">
      <alignment horizontal="center" vertical="center" wrapText="1"/>
    </xf>
    <xf numFmtId="0" fontId="62" fillId="34" borderId="0" xfId="0" applyFont="1" applyFill="1" applyAlignment="1">
      <alignment vertical="center" wrapText="1"/>
    </xf>
    <xf numFmtId="0" fontId="63" fillId="34" borderId="0" xfId="0" applyFont="1" applyFill="1" applyAlignment="1">
      <alignment vertical="center" wrapText="1"/>
    </xf>
    <xf numFmtId="0" fontId="52" fillId="34" borderId="16" xfId="0" applyFont="1" applyFill="1" applyBorder="1" applyAlignment="1">
      <alignment horizontal="left" vertical="center" wrapText="1"/>
    </xf>
    <xf numFmtId="0" fontId="55" fillId="33" borderId="16" xfId="0" applyFont="1" applyFill="1" applyBorder="1" applyAlignment="1">
      <alignment vertical="center" wrapText="1"/>
    </xf>
    <xf numFmtId="0" fontId="67" fillId="34" borderId="16" xfId="0" applyFont="1" applyFill="1" applyBorder="1" applyAlignment="1">
      <alignment horizontal="left" vertical="center" wrapText="1"/>
    </xf>
    <xf numFmtId="0" fontId="65" fillId="43" borderId="16" xfId="0" applyFont="1" applyFill="1" applyBorder="1" applyAlignment="1">
      <alignment horizontal="center" vertical="center" wrapText="1"/>
    </xf>
    <xf numFmtId="0" fontId="43" fillId="43" borderId="16" xfId="0" quotePrefix="1" applyFont="1" applyFill="1" applyBorder="1" applyAlignment="1">
      <alignment horizontal="center" vertical="center" wrapText="1"/>
    </xf>
    <xf numFmtId="0" fontId="43" fillId="43" borderId="16" xfId="0" applyFont="1" applyFill="1" applyBorder="1" applyAlignment="1">
      <alignment horizontal="center" vertical="center" wrapText="1"/>
    </xf>
    <xf numFmtId="0" fontId="66" fillId="43" borderId="16" xfId="0" applyFont="1" applyFill="1" applyBorder="1" applyAlignment="1">
      <alignment horizontal="center" vertical="center" wrapText="1"/>
    </xf>
    <xf numFmtId="0" fontId="44" fillId="43" borderId="43" xfId="0" applyFont="1" applyFill="1" applyBorder="1" applyAlignment="1">
      <alignment horizontal="center" vertical="center" wrapText="1"/>
    </xf>
    <xf numFmtId="0" fontId="23" fillId="34" borderId="18" xfId="42" applyNumberFormat="1" applyFont="1" applyFill="1" applyBorder="1" applyAlignment="1" applyProtection="1">
      <alignment horizontal="left" vertical="center" wrapText="1"/>
    </xf>
    <xf numFmtId="0" fontId="23" fillId="34" borderId="17" xfId="42" applyNumberFormat="1" applyFont="1" applyFill="1" applyBorder="1" applyAlignment="1" applyProtection="1">
      <alignment horizontal="left" vertical="center" wrapText="1"/>
    </xf>
    <xf numFmtId="4" fontId="43" fillId="33" borderId="16" xfId="0" applyNumberFormat="1" applyFont="1" applyFill="1" applyBorder="1" applyAlignment="1">
      <alignment horizontal="center" vertical="center" wrapText="1"/>
    </xf>
    <xf numFmtId="10" fontId="43" fillId="33" borderId="16" xfId="43" applyNumberFormat="1" applyFont="1" applyFill="1" applyBorder="1" applyAlignment="1">
      <alignment horizontal="center" vertical="center" wrapText="1"/>
    </xf>
    <xf numFmtId="4" fontId="56" fillId="33" borderId="16" xfId="0" applyNumberFormat="1" applyFont="1" applyFill="1" applyBorder="1" applyAlignment="1">
      <alignment horizontal="center" vertical="center" wrapText="1"/>
    </xf>
    <xf numFmtId="10" fontId="56" fillId="33" borderId="16" xfId="43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horizontal="left" indent="1"/>
    </xf>
    <xf numFmtId="0" fontId="66" fillId="34" borderId="20" xfId="0" applyFont="1" applyFill="1" applyBorder="1" applyAlignment="1">
      <alignment horizontal="center" vertical="center" wrapText="1"/>
    </xf>
    <xf numFmtId="0" fontId="70" fillId="34" borderId="20" xfId="0" applyFont="1" applyFill="1" applyBorder="1" applyAlignment="1">
      <alignment horizontal="center" vertical="center"/>
    </xf>
    <xf numFmtId="0" fontId="71" fillId="34" borderId="20" xfId="0" applyFont="1" applyFill="1" applyBorder="1" applyAlignment="1">
      <alignment horizontal="right" vertical="center"/>
    </xf>
    <xf numFmtId="0" fontId="73" fillId="0" borderId="0" xfId="0" applyFont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52" fillId="0" borderId="16" xfId="0" quotePrefix="1" applyFont="1" applyBorder="1" applyAlignment="1">
      <alignment horizontal="center" vertical="center" wrapText="1"/>
    </xf>
    <xf numFmtId="0" fontId="53" fillId="0" borderId="16" xfId="0" quotePrefix="1" applyFont="1" applyBorder="1" applyAlignment="1">
      <alignment horizontal="center" vertical="center" wrapText="1"/>
    </xf>
    <xf numFmtId="0" fontId="53" fillId="34" borderId="16" xfId="0" applyFont="1" applyFill="1" applyBorder="1" applyAlignment="1">
      <alignment horizontal="center" vertical="center" wrapText="1"/>
    </xf>
    <xf numFmtId="0" fontId="72" fillId="44" borderId="18" xfId="32" applyFont="1" applyFill="1" applyBorder="1" applyAlignment="1">
      <alignment horizontal="left" vertical="center"/>
    </xf>
    <xf numFmtId="0" fontId="72" fillId="44" borderId="19" xfId="32" applyNumberFormat="1" applyFont="1" applyFill="1" applyBorder="1" applyAlignment="1" applyProtection="1">
      <alignment vertical="center"/>
    </xf>
    <xf numFmtId="4" fontId="75" fillId="44" borderId="16" xfId="32" applyNumberFormat="1" applyFont="1" applyFill="1" applyBorder="1" applyAlignment="1" applyProtection="1">
      <alignment vertical="center"/>
    </xf>
    <xf numFmtId="4" fontId="24" fillId="0" borderId="16" xfId="0" applyNumberFormat="1" applyFont="1" applyBorder="1" applyAlignment="1">
      <alignment vertical="center"/>
    </xf>
    <xf numFmtId="10" fontId="76" fillId="0" borderId="16" xfId="43" applyNumberFormat="1" applyFont="1" applyFill="1" applyBorder="1" applyAlignment="1">
      <alignment horizontal="right"/>
    </xf>
    <xf numFmtId="4" fontId="24" fillId="0" borderId="16" xfId="0" applyNumberFormat="1" applyFont="1" applyBorder="1" applyAlignment="1">
      <alignment horizontal="right"/>
    </xf>
    <xf numFmtId="4" fontId="24" fillId="34" borderId="16" xfId="0" applyNumberFormat="1" applyFont="1" applyFill="1" applyBorder="1" applyAlignment="1">
      <alignment horizontal="right"/>
    </xf>
    <xf numFmtId="10" fontId="75" fillId="44" borderId="16" xfId="43" applyNumberFormat="1" applyFont="1" applyFill="1" applyBorder="1" applyAlignment="1">
      <alignment horizontal="right"/>
    </xf>
    <xf numFmtId="4" fontId="24" fillId="0" borderId="16" xfId="0" applyNumberFormat="1" applyFont="1" applyBorder="1" applyAlignment="1">
      <alignment vertical="center" wrapText="1"/>
    </xf>
    <xf numFmtId="4" fontId="24" fillId="45" borderId="16" xfId="0" applyNumberFormat="1" applyFont="1" applyFill="1" applyBorder="1" applyAlignment="1">
      <alignment vertical="center" wrapText="1"/>
    </xf>
    <xf numFmtId="10" fontId="76" fillId="45" borderId="16" xfId="0" applyNumberFormat="1" applyFont="1" applyFill="1" applyBorder="1" applyAlignment="1">
      <alignment horizontal="right" wrapText="1"/>
    </xf>
    <xf numFmtId="4" fontId="56" fillId="34" borderId="52" xfId="0" applyNumberFormat="1" applyFont="1" applyFill="1" applyBorder="1" applyAlignment="1">
      <alignment horizontal="center" vertical="center"/>
    </xf>
    <xf numFmtId="4" fontId="56" fillId="0" borderId="52" xfId="0" applyNumberFormat="1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66" fillId="34" borderId="0" xfId="0" applyFont="1" applyFill="1" applyAlignment="1">
      <alignment horizontal="center" vertical="center" wrapText="1"/>
    </xf>
    <xf numFmtId="0" fontId="53" fillId="34" borderId="20" xfId="0" applyFont="1" applyFill="1" applyBorder="1" applyAlignment="1">
      <alignment horizontal="left" vertical="center" wrapText="1"/>
    </xf>
    <xf numFmtId="0" fontId="52" fillId="0" borderId="16" xfId="0" quotePrefix="1" applyFont="1" applyBorder="1" applyAlignment="1">
      <alignment horizontal="center" vertical="center" wrapText="1"/>
    </xf>
    <xf numFmtId="0" fontId="53" fillId="0" borderId="16" xfId="0" quotePrefix="1" applyFont="1" applyBorder="1" applyAlignment="1">
      <alignment horizontal="center" wrapText="1"/>
    </xf>
    <xf numFmtId="0" fontId="53" fillId="0" borderId="18" xfId="0" quotePrefix="1" applyFont="1" applyBorder="1" applyAlignment="1">
      <alignment horizontal="center" wrapText="1"/>
    </xf>
    <xf numFmtId="0" fontId="57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69" fillId="0" borderId="0" xfId="0" applyFont="1" applyAlignment="1">
      <alignment horizontal="center"/>
    </xf>
    <xf numFmtId="0" fontId="66" fillId="34" borderId="0" xfId="0" applyFont="1" applyFill="1" applyAlignment="1">
      <alignment horizontal="left" vertical="center" wrapText="1"/>
    </xf>
    <xf numFmtId="0" fontId="52" fillId="0" borderId="18" xfId="0" applyFont="1" applyBorder="1" applyAlignment="1">
      <alignment horizontal="left" vertical="center" wrapText="1"/>
    </xf>
    <xf numFmtId="0" fontId="67" fillId="0" borderId="19" xfId="0" applyFont="1" applyBorder="1" applyAlignment="1">
      <alignment vertical="center" wrapText="1"/>
    </xf>
    <xf numFmtId="0" fontId="67" fillId="0" borderId="19" xfId="0" applyFont="1" applyBorder="1" applyAlignment="1">
      <alignment vertical="center"/>
    </xf>
    <xf numFmtId="0" fontId="52" fillId="0" borderId="18" xfId="0" quotePrefix="1" applyFont="1" applyBorder="1" applyAlignment="1">
      <alignment horizontal="left" vertical="center"/>
    </xf>
    <xf numFmtId="0" fontId="72" fillId="44" borderId="18" xfId="32" applyNumberFormat="1" applyFont="1" applyFill="1" applyBorder="1" applyAlignment="1" applyProtection="1">
      <alignment horizontal="left" vertical="center" wrapText="1"/>
    </xf>
    <xf numFmtId="0" fontId="72" fillId="44" borderId="19" xfId="32" applyNumberFormat="1" applyFont="1" applyFill="1" applyBorder="1" applyAlignment="1" applyProtection="1">
      <alignment vertical="center" wrapText="1"/>
    </xf>
    <xf numFmtId="0" fontId="72" fillId="44" borderId="19" xfId="32" applyNumberFormat="1" applyFont="1" applyFill="1" applyBorder="1" applyAlignment="1" applyProtection="1">
      <alignment vertical="center"/>
    </xf>
    <xf numFmtId="0" fontId="52" fillId="0" borderId="18" xfId="0" quotePrefix="1" applyFont="1" applyBorder="1" applyAlignment="1">
      <alignment horizontal="left" vertical="center" wrapText="1"/>
    </xf>
    <xf numFmtId="0" fontId="52" fillId="0" borderId="0" xfId="0" applyFont="1" applyAlignment="1">
      <alignment horizontal="left" vertical="top" wrapText="1"/>
    </xf>
    <xf numFmtId="0" fontId="52" fillId="45" borderId="18" xfId="0" quotePrefix="1" applyFont="1" applyFill="1" applyBorder="1" applyAlignment="1">
      <alignment horizontal="left" vertical="center" wrapText="1"/>
    </xf>
    <xf numFmtId="0" fontId="67" fillId="45" borderId="19" xfId="0" applyFont="1" applyFill="1" applyBorder="1" applyAlignment="1">
      <alignment vertical="center" wrapText="1"/>
    </xf>
    <xf numFmtId="3" fontId="60" fillId="34" borderId="23" xfId="0" applyNumberFormat="1" applyFont="1" applyFill="1" applyBorder="1" applyAlignment="1">
      <alignment horizontal="center" vertical="center" wrapText="1"/>
    </xf>
    <xf numFmtId="0" fontId="60" fillId="34" borderId="23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6" fillId="42" borderId="37" xfId="0" applyFont="1" applyFill="1" applyBorder="1" applyAlignment="1">
      <alignment horizontal="center" vertical="center" wrapText="1"/>
    </xf>
    <xf numFmtId="0" fontId="26" fillId="42" borderId="16" xfId="0" applyFont="1" applyFill="1" applyBorder="1" applyAlignment="1">
      <alignment horizontal="center" vertical="center" wrapText="1"/>
    </xf>
    <xf numFmtId="0" fontId="26" fillId="42" borderId="38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29" fillId="34" borderId="18" xfId="42" applyNumberFormat="1" applyFont="1" applyFill="1" applyBorder="1" applyAlignment="1" applyProtection="1">
      <alignment horizontal="left" vertical="center" wrapText="1"/>
    </xf>
    <xf numFmtId="0" fontId="29" fillId="34" borderId="17" xfId="42" applyNumberFormat="1" applyFont="1" applyFill="1" applyBorder="1" applyAlignment="1" applyProtection="1">
      <alignment horizontal="left" vertical="center" wrapText="1"/>
    </xf>
    <xf numFmtId="0" fontId="29" fillId="34" borderId="19" xfId="42" applyNumberFormat="1" applyFont="1" applyFill="1" applyBorder="1" applyAlignment="1" applyProtection="1">
      <alignment horizontal="left" vertical="center" wrapText="1"/>
    </xf>
    <xf numFmtId="0" fontId="23" fillId="34" borderId="18" xfId="42" applyNumberFormat="1" applyFont="1" applyFill="1" applyBorder="1" applyAlignment="1" applyProtection="1">
      <alignment horizontal="left" vertical="center" wrapText="1"/>
    </xf>
    <xf numFmtId="0" fontId="23" fillId="34" borderId="19" xfId="42" applyNumberFormat="1" applyFont="1" applyFill="1" applyBorder="1" applyAlignment="1" applyProtection="1">
      <alignment horizontal="left" vertical="center" wrapText="1"/>
    </xf>
    <xf numFmtId="0" fontId="23" fillId="34" borderId="17" xfId="42" applyNumberFormat="1" applyFont="1" applyFill="1" applyBorder="1" applyAlignment="1" applyProtection="1">
      <alignment horizontal="left" vertical="center" wrapText="1"/>
    </xf>
    <xf numFmtId="0" fontId="46" fillId="35" borderId="16" xfId="8" applyNumberFormat="1" applyFont="1" applyFill="1" applyBorder="1" applyAlignment="1" applyProtection="1">
      <alignment horizontal="left" vertical="center" wrapText="1"/>
    </xf>
    <xf numFmtId="0" fontId="46" fillId="35" borderId="16" xfId="42" applyNumberFormat="1" applyFont="1" applyFill="1" applyBorder="1" applyAlignment="1" applyProtection="1">
      <alignment horizontal="left" vertical="center" wrapText="1"/>
    </xf>
    <xf numFmtId="0" fontId="29" fillId="34" borderId="16" xfId="42" applyNumberFormat="1" applyFont="1" applyFill="1" applyBorder="1" applyAlignment="1" applyProtection="1">
      <alignment horizontal="left" vertical="center" wrapText="1"/>
    </xf>
    <xf numFmtId="0" fontId="23" fillId="34" borderId="18" xfId="42" applyNumberFormat="1" applyFont="1" applyFill="1" applyBorder="1" applyAlignment="1" applyProtection="1">
      <alignment horizontal="left" vertical="top" wrapText="1"/>
    </xf>
    <xf numFmtId="0" fontId="23" fillId="34" borderId="19" xfId="42" applyNumberFormat="1" applyFont="1" applyFill="1" applyBorder="1" applyAlignment="1" applyProtection="1">
      <alignment horizontal="left" vertical="top" wrapText="1"/>
    </xf>
    <xf numFmtId="0" fontId="23" fillId="34" borderId="17" xfId="42" applyNumberFormat="1" applyFont="1" applyFill="1" applyBorder="1" applyAlignment="1" applyProtection="1">
      <alignment horizontal="left" vertical="top" wrapText="1"/>
    </xf>
    <xf numFmtId="0" fontId="29" fillId="34" borderId="18" xfId="42" applyNumberFormat="1" applyFont="1" applyFill="1" applyBorder="1" applyAlignment="1" applyProtection="1">
      <alignment horizontal="left" vertical="top" wrapText="1"/>
    </xf>
    <xf numFmtId="0" fontId="29" fillId="34" borderId="19" xfId="42" applyNumberFormat="1" applyFont="1" applyFill="1" applyBorder="1" applyAlignment="1" applyProtection="1">
      <alignment horizontal="left" vertical="top" wrapText="1"/>
    </xf>
    <xf numFmtId="0" fontId="29" fillId="34" borderId="17" xfId="42" applyNumberFormat="1" applyFont="1" applyFill="1" applyBorder="1" applyAlignment="1" applyProtection="1">
      <alignment horizontal="left" vertical="top" wrapText="1"/>
    </xf>
    <xf numFmtId="0" fontId="29" fillId="34" borderId="18" xfId="42" applyNumberFormat="1" applyFont="1" applyFill="1" applyBorder="1" applyAlignment="1" applyProtection="1">
      <alignment horizontal="left" vertical="center"/>
    </xf>
    <xf numFmtId="0" fontId="29" fillId="34" borderId="19" xfId="42" applyNumberFormat="1" applyFont="1" applyFill="1" applyBorder="1" applyAlignment="1" applyProtection="1">
      <alignment horizontal="left" vertical="center"/>
    </xf>
    <xf numFmtId="0" fontId="29" fillId="34" borderId="17" xfId="42" applyNumberFormat="1" applyFont="1" applyFill="1" applyBorder="1" applyAlignment="1" applyProtection="1">
      <alignment horizontal="left" vertical="center"/>
    </xf>
    <xf numFmtId="0" fontId="23" fillId="34" borderId="16" xfId="42" applyNumberFormat="1" applyFont="1" applyFill="1" applyBorder="1" applyAlignment="1" applyProtection="1">
      <alignment horizontal="left" vertical="center" wrapText="1"/>
    </xf>
    <xf numFmtId="0" fontId="43" fillId="36" borderId="18" xfId="7" applyNumberFormat="1" applyFont="1" applyFill="1" applyBorder="1" applyAlignment="1" applyProtection="1">
      <alignment horizontal="left" vertical="center" wrapText="1"/>
    </xf>
    <xf numFmtId="0" fontId="43" fillId="36" borderId="19" xfId="7" applyNumberFormat="1" applyFont="1" applyFill="1" applyBorder="1" applyAlignment="1" applyProtection="1">
      <alignment horizontal="left" vertical="center" wrapText="1"/>
    </xf>
    <xf numFmtId="0" fontId="43" fillId="36" borderId="17" xfId="7" applyNumberFormat="1" applyFont="1" applyFill="1" applyBorder="1" applyAlignment="1" applyProtection="1">
      <alignment horizontal="left" vertical="center" wrapText="1"/>
    </xf>
    <xf numFmtId="0" fontId="46" fillId="35" borderId="18" xfId="8" applyNumberFormat="1" applyFont="1" applyFill="1" applyBorder="1" applyAlignment="1" applyProtection="1">
      <alignment horizontal="left" vertical="center" wrapText="1"/>
    </xf>
    <xf numFmtId="0" fontId="46" fillId="35" borderId="17" xfId="8" applyNumberFormat="1" applyFont="1" applyFill="1" applyBorder="1" applyAlignment="1" applyProtection="1">
      <alignment horizontal="left" vertical="center" wrapText="1"/>
    </xf>
    <xf numFmtId="0" fontId="46" fillId="35" borderId="18" xfId="42" applyNumberFormat="1" applyFont="1" applyFill="1" applyBorder="1" applyAlignment="1" applyProtection="1">
      <alignment horizontal="left" vertical="center" wrapText="1"/>
    </xf>
    <xf numFmtId="0" fontId="46" fillId="35" borderId="19" xfId="42" applyNumberFormat="1" applyFont="1" applyFill="1" applyBorder="1" applyAlignment="1" applyProtection="1">
      <alignment horizontal="left" vertical="center" wrapText="1"/>
    </xf>
    <xf numFmtId="0" fontId="46" fillId="35" borderId="17" xfId="42" applyNumberFormat="1" applyFont="1" applyFill="1" applyBorder="1" applyAlignment="1" applyProtection="1">
      <alignment horizontal="left" vertical="center" wrapText="1"/>
    </xf>
    <xf numFmtId="0" fontId="23" fillId="34" borderId="18" xfId="42" applyNumberFormat="1" applyFont="1" applyFill="1" applyBorder="1" applyAlignment="1" applyProtection="1">
      <alignment horizontal="left" vertical="center"/>
    </xf>
    <xf numFmtId="0" fontId="23" fillId="34" borderId="19" xfId="42" applyNumberFormat="1" applyFont="1" applyFill="1" applyBorder="1" applyAlignment="1" applyProtection="1">
      <alignment horizontal="left" vertical="center"/>
    </xf>
    <xf numFmtId="0" fontId="23" fillId="34" borderId="17" xfId="42" applyNumberFormat="1" applyFont="1" applyFill="1" applyBorder="1" applyAlignment="1" applyProtection="1">
      <alignment horizontal="left" vertical="center"/>
    </xf>
    <xf numFmtId="0" fontId="23" fillId="34" borderId="18" xfId="42" applyNumberFormat="1" applyFont="1" applyFill="1" applyBorder="1" applyAlignment="1" applyProtection="1">
      <alignment vertical="center" wrapText="1"/>
    </xf>
    <xf numFmtId="0" fontId="23" fillId="34" borderId="19" xfId="42" applyNumberFormat="1" applyFont="1" applyFill="1" applyBorder="1" applyAlignment="1" applyProtection="1">
      <alignment vertical="center" wrapText="1"/>
    </xf>
    <xf numFmtId="0" fontId="23" fillId="34" borderId="17" xfId="42" applyNumberFormat="1" applyFont="1" applyFill="1" applyBorder="1" applyAlignment="1" applyProtection="1">
      <alignment vertical="center" wrapText="1"/>
    </xf>
    <xf numFmtId="0" fontId="43" fillId="36" borderId="16" xfId="7" applyNumberFormat="1" applyFont="1" applyFill="1" applyBorder="1" applyAlignment="1" applyProtection="1">
      <alignment horizontal="left" vertical="center" wrapText="1"/>
    </xf>
    <xf numFmtId="0" fontId="43" fillId="37" borderId="18" xfId="7" applyNumberFormat="1" applyFont="1" applyFill="1" applyBorder="1" applyAlignment="1" applyProtection="1">
      <alignment horizontal="left" vertical="center" wrapText="1"/>
    </xf>
    <xf numFmtId="0" fontId="43" fillId="37" borderId="19" xfId="7" applyNumberFormat="1" applyFont="1" applyFill="1" applyBorder="1" applyAlignment="1" applyProtection="1">
      <alignment horizontal="left" vertical="center" wrapText="1"/>
    </xf>
    <xf numFmtId="0" fontId="43" fillId="37" borderId="17" xfId="7" applyNumberFormat="1" applyFont="1" applyFill="1" applyBorder="1" applyAlignment="1" applyProtection="1">
      <alignment horizontal="left" vertical="center" wrapText="1"/>
    </xf>
    <xf numFmtId="4" fontId="26" fillId="34" borderId="16" xfId="42" applyNumberFormat="1" applyFont="1" applyFill="1" applyBorder="1" applyAlignment="1" applyProtection="1">
      <alignment horizontal="center" vertical="center" wrapText="1"/>
    </xf>
    <xf numFmtId="0" fontId="26" fillId="38" borderId="16" xfId="42" applyNumberFormat="1" applyFont="1" applyFill="1" applyBorder="1" applyAlignment="1" applyProtection="1">
      <alignment horizontal="left" vertical="center" wrapText="1"/>
    </xf>
    <xf numFmtId="0" fontId="52" fillId="38" borderId="16" xfId="42" applyNumberFormat="1" applyFont="1" applyFill="1" applyBorder="1" applyAlignment="1" applyProtection="1">
      <alignment horizontal="left" vertical="center" wrapText="1"/>
    </xf>
    <xf numFmtId="0" fontId="26" fillId="34" borderId="43" xfId="42" applyNumberFormat="1" applyFont="1" applyFill="1" applyBorder="1" applyAlignment="1" applyProtection="1">
      <alignment horizontal="center" vertical="center" wrapText="1"/>
    </xf>
    <xf numFmtId="0" fontId="26" fillId="34" borderId="52" xfId="42" applyNumberFormat="1" applyFont="1" applyFill="1" applyBorder="1" applyAlignment="1" applyProtection="1">
      <alignment horizontal="center" vertical="center" wrapText="1"/>
    </xf>
    <xf numFmtId="0" fontId="44" fillId="34" borderId="18" xfId="42" applyNumberFormat="1" applyFont="1" applyFill="1" applyBorder="1" applyAlignment="1" applyProtection="1">
      <alignment horizontal="center" vertical="center" wrapText="1"/>
    </xf>
    <xf numFmtId="0" fontId="44" fillId="34" borderId="19" xfId="42" applyNumberFormat="1" applyFont="1" applyFill="1" applyBorder="1" applyAlignment="1" applyProtection="1">
      <alignment horizontal="center" vertical="center" wrapText="1"/>
    </xf>
    <xf numFmtId="0" fontId="44" fillId="34" borderId="17" xfId="42" applyNumberFormat="1" applyFont="1" applyFill="1" applyBorder="1" applyAlignment="1" applyProtection="1">
      <alignment horizontal="center" vertical="center" wrapText="1"/>
    </xf>
    <xf numFmtId="0" fontId="56" fillId="34" borderId="16" xfId="0" applyFont="1" applyFill="1" applyBorder="1" applyAlignment="1">
      <alignment horizontal="center" vertical="center" wrapText="1"/>
    </xf>
    <xf numFmtId="0" fontId="26" fillId="34" borderId="22" xfId="42" applyNumberFormat="1" applyFont="1" applyFill="1" applyBorder="1" applyAlignment="1" applyProtection="1">
      <alignment horizontal="center" vertical="center" wrapText="1"/>
    </xf>
    <xf numFmtId="0" fontId="26" fillId="34" borderId="23" xfId="42" applyNumberFormat="1" applyFont="1" applyFill="1" applyBorder="1" applyAlignment="1" applyProtection="1">
      <alignment horizontal="center" vertical="center" wrapText="1"/>
    </xf>
    <xf numFmtId="0" fontId="26" fillId="34" borderId="24" xfId="42" applyNumberFormat="1" applyFont="1" applyFill="1" applyBorder="1" applyAlignment="1" applyProtection="1">
      <alignment horizontal="center" vertical="center" wrapText="1"/>
    </xf>
    <xf numFmtId="0" fontId="26" fillId="34" borderId="21" xfId="42" applyNumberFormat="1" applyFont="1" applyFill="1" applyBorder="1" applyAlignment="1" applyProtection="1">
      <alignment horizontal="center" vertical="center" wrapText="1"/>
    </xf>
    <xf numFmtId="0" fontId="26" fillId="34" borderId="20" xfId="42" applyNumberFormat="1" applyFont="1" applyFill="1" applyBorder="1" applyAlignment="1" applyProtection="1">
      <alignment horizontal="center" vertical="center" wrapText="1"/>
    </xf>
    <xf numFmtId="0" fontId="26" fillId="34" borderId="25" xfId="42" applyNumberFormat="1" applyFont="1" applyFill="1" applyBorder="1" applyAlignment="1" applyProtection="1">
      <alignment horizontal="center" vertical="center" wrapText="1"/>
    </xf>
    <xf numFmtId="0" fontId="43" fillId="34" borderId="16" xfId="42" applyNumberFormat="1" applyFont="1" applyFill="1" applyBorder="1" applyAlignment="1" applyProtection="1">
      <alignment horizontal="center" vertical="center" wrapText="1"/>
    </xf>
    <xf numFmtId="0" fontId="26" fillId="34" borderId="16" xfId="42" applyNumberFormat="1" applyFont="1" applyFill="1" applyBorder="1" applyAlignment="1" applyProtection="1">
      <alignment horizontal="center" vertical="center" wrapText="1"/>
    </xf>
    <xf numFmtId="0" fontId="64" fillId="34" borderId="0" xfId="0" applyFont="1" applyFill="1" applyAlignment="1">
      <alignment horizontal="center" vertical="center" wrapText="1"/>
    </xf>
    <xf numFmtId="0" fontId="57" fillId="0" borderId="0" xfId="0" applyFont="1" applyAlignment="1">
      <alignment horizontal="left" wrapText="1" indent="1"/>
    </xf>
    <xf numFmtId="0" fontId="58" fillId="0" borderId="0" xfId="0" applyFont="1" applyAlignment="1">
      <alignment horizontal="left" wrapText="1" inden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no 2" xfId="42" xr:uid="{00000000-0005-0000-0000-000025000000}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4"/>
  <sheetViews>
    <sheetView tabSelected="1" workbookViewId="0">
      <selection activeCell="E24" sqref="A15:E24"/>
    </sheetView>
  </sheetViews>
  <sheetFormatPr defaultRowHeight="15" x14ac:dyDescent="0.25"/>
  <sheetData>
    <row r="2" spans="1:10" ht="26.25" customHeight="1" x14ac:dyDescent="0.25">
      <c r="A2" s="189" t="s">
        <v>205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0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ht="37.5" customHeight="1" x14ac:dyDescent="0.25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ht="3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ht="37.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37.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ht="28.5" customHeight="1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5">
      <c r="A9" s="180" t="s">
        <v>267</v>
      </c>
      <c r="B9" s="181"/>
      <c r="C9" s="181"/>
      <c r="D9" s="181"/>
      <c r="E9" s="181"/>
      <c r="F9" s="181"/>
      <c r="G9" s="181"/>
      <c r="H9" s="181"/>
      <c r="I9" s="181"/>
      <c r="J9" s="182"/>
    </row>
    <row r="10" spans="1:10" x14ac:dyDescent="0.25">
      <c r="A10" s="183"/>
      <c r="B10" s="184"/>
      <c r="C10" s="184"/>
      <c r="D10" s="184"/>
      <c r="E10" s="184"/>
      <c r="F10" s="184"/>
      <c r="G10" s="184"/>
      <c r="H10" s="184"/>
      <c r="I10" s="184"/>
      <c r="J10" s="185"/>
    </row>
    <row r="11" spans="1:10" x14ac:dyDescent="0.25">
      <c r="A11" s="183"/>
      <c r="B11" s="184"/>
      <c r="C11" s="184"/>
      <c r="D11" s="184"/>
      <c r="E11" s="184"/>
      <c r="F11" s="184"/>
      <c r="G11" s="184"/>
      <c r="H11" s="184"/>
      <c r="I11" s="184"/>
      <c r="J11" s="185"/>
    </row>
    <row r="12" spans="1:10" x14ac:dyDescent="0.25">
      <c r="A12" s="183"/>
      <c r="B12" s="184"/>
      <c r="C12" s="184"/>
      <c r="D12" s="184"/>
      <c r="E12" s="184"/>
      <c r="F12" s="184"/>
      <c r="G12" s="184"/>
      <c r="H12" s="184"/>
      <c r="I12" s="184"/>
      <c r="J12" s="185"/>
    </row>
    <row r="13" spans="1:10" ht="15.75" thickBot="1" x14ac:dyDescent="0.3">
      <c r="A13" s="186"/>
      <c r="B13" s="187"/>
      <c r="C13" s="187"/>
      <c r="D13" s="187"/>
      <c r="E13" s="187"/>
      <c r="F13" s="187"/>
      <c r="G13" s="187"/>
      <c r="H13" s="187"/>
      <c r="I13" s="187"/>
      <c r="J13" s="188"/>
    </row>
    <row r="14" spans="1:10" ht="28.5" x14ac:dyDescent="0.25">
      <c r="A14" s="129"/>
      <c r="B14" s="129"/>
      <c r="C14" s="129"/>
      <c r="D14" s="129"/>
      <c r="E14" s="129"/>
      <c r="F14" s="129"/>
      <c r="G14" s="24"/>
      <c r="H14" s="24"/>
      <c r="I14" s="24"/>
      <c r="J14" s="24"/>
    </row>
    <row r="15" spans="1:10" x14ac:dyDescent="0.25">
      <c r="A15" s="130"/>
      <c r="B15" s="130"/>
      <c r="C15" s="130"/>
      <c r="D15" s="130"/>
      <c r="E15" s="130"/>
      <c r="F15" s="130"/>
    </row>
    <row r="16" spans="1:10" s="25" customFormat="1" x14ac:dyDescent="0.25">
      <c r="A16" s="130" t="s">
        <v>225</v>
      </c>
      <c r="B16" s="130" t="s">
        <v>289</v>
      </c>
      <c r="C16" s="130"/>
      <c r="D16" s="130"/>
      <c r="E16" s="130"/>
    </row>
    <row r="17" spans="1:6" s="25" customFormat="1" x14ac:dyDescent="0.25">
      <c r="A17" s="130" t="s">
        <v>226</v>
      </c>
      <c r="B17" s="130" t="s">
        <v>290</v>
      </c>
      <c r="C17" s="130"/>
      <c r="D17" s="130"/>
      <c r="E17" s="130"/>
    </row>
    <row r="18" spans="1:6" x14ac:dyDescent="0.25">
      <c r="A18" s="130"/>
      <c r="B18" s="130"/>
      <c r="C18" s="130"/>
      <c r="D18" s="130"/>
      <c r="E18" s="130"/>
      <c r="F18" s="25"/>
    </row>
    <row r="19" spans="1:6" x14ac:dyDescent="0.25">
      <c r="A19" s="130"/>
      <c r="B19" s="130"/>
      <c r="C19" s="130"/>
      <c r="D19" s="130"/>
      <c r="E19" s="130"/>
      <c r="F19" s="25"/>
    </row>
    <row r="20" spans="1:6" x14ac:dyDescent="0.25">
      <c r="A20" s="130"/>
      <c r="B20" s="130"/>
      <c r="C20" s="130"/>
      <c r="D20" s="130"/>
      <c r="E20" s="130"/>
      <c r="F20" s="25"/>
    </row>
    <row r="21" spans="1:6" s="25" customFormat="1" x14ac:dyDescent="0.25">
      <c r="A21" s="130" t="s">
        <v>291</v>
      </c>
      <c r="B21" s="130"/>
      <c r="C21" s="130"/>
      <c r="D21" s="130"/>
      <c r="E21" s="130"/>
    </row>
    <row r="22" spans="1:6" x14ac:dyDescent="0.25">
      <c r="A22" s="130"/>
      <c r="B22" s="130"/>
      <c r="C22" s="130"/>
      <c r="D22" s="130"/>
      <c r="E22" s="130"/>
      <c r="F22" s="25"/>
    </row>
    <row r="23" spans="1:6" x14ac:dyDescent="0.25">
      <c r="A23" s="130"/>
      <c r="B23" s="130"/>
      <c r="C23" s="130"/>
      <c r="D23" s="130"/>
      <c r="E23" s="130"/>
    </row>
    <row r="24" spans="1:6" x14ac:dyDescent="0.25">
      <c r="A24" s="130"/>
      <c r="B24" s="130"/>
      <c r="C24" s="130"/>
      <c r="D24" s="130"/>
      <c r="E24" s="130"/>
    </row>
  </sheetData>
  <mergeCells count="2">
    <mergeCell ref="A9:J13"/>
    <mergeCell ref="A2:J4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workbookViewId="0">
      <selection activeCell="A4" sqref="A4:K5"/>
    </sheetView>
  </sheetViews>
  <sheetFormatPr defaultColWidth="9.140625" defaultRowHeight="10.5" x14ac:dyDescent="0.15"/>
  <cols>
    <col min="1" max="1" width="31.7109375" style="4" customWidth="1"/>
    <col min="2" max="2" width="18.7109375" style="4" customWidth="1"/>
    <col min="3" max="3" width="19" style="4" customWidth="1"/>
    <col min="4" max="4" width="19.140625" style="4" customWidth="1"/>
    <col min="5" max="5" width="4.42578125" style="4" customWidth="1"/>
    <col min="6" max="7" width="18.85546875" style="4" customWidth="1"/>
    <col min="8" max="8" width="18.7109375" style="4" customWidth="1"/>
    <col min="9" max="9" width="19.42578125" style="4" customWidth="1"/>
    <col min="10" max="10" width="13.85546875" style="4" customWidth="1"/>
    <col min="11" max="11" width="12.85546875" style="4" customWidth="1"/>
    <col min="12" max="16384" width="9.140625" style="4"/>
  </cols>
  <sheetData>
    <row r="1" spans="1:11" x14ac:dyDescent="0.15">
      <c r="A1" s="276" t="s">
        <v>288</v>
      </c>
      <c r="B1" s="277"/>
      <c r="C1" s="277"/>
      <c r="D1" s="277"/>
    </row>
    <row r="2" spans="1:11" ht="33.75" customHeight="1" x14ac:dyDescent="0.15">
      <c r="A2" s="277"/>
      <c r="B2" s="277"/>
      <c r="C2" s="277"/>
      <c r="D2" s="277"/>
    </row>
    <row r="4" spans="1:11" ht="10.5" customHeight="1" x14ac:dyDescent="0.15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x14ac:dyDescent="0.15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1" x14ac:dyDescent="0.15">
      <c r="H6" s="158"/>
      <c r="I6" s="158"/>
    </row>
    <row r="7" spans="1:11" ht="14.25" x14ac:dyDescent="0.2">
      <c r="A7" s="196" t="s">
        <v>274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</row>
    <row r="8" spans="1:11" ht="11.25" x14ac:dyDescent="0.15">
      <c r="A8" s="198" t="s">
        <v>275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 ht="11.25" x14ac:dyDescent="0.15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</row>
    <row r="10" spans="1:11" ht="11.25" x14ac:dyDescent="0.15">
      <c r="A10" s="190" t="s">
        <v>276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</row>
    <row r="11" spans="1:11" ht="11.25" x14ac:dyDescent="0.15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</row>
    <row r="12" spans="1:11" ht="11.25" x14ac:dyDescent="0.15">
      <c r="A12" s="191" t="s">
        <v>277</v>
      </c>
      <c r="B12" s="191"/>
      <c r="C12" s="191"/>
      <c r="D12" s="191"/>
      <c r="E12" s="191"/>
      <c r="F12" s="159"/>
      <c r="G12" s="159"/>
      <c r="H12" s="160"/>
      <c r="I12" s="160"/>
      <c r="J12" s="161"/>
      <c r="K12" s="161"/>
    </row>
    <row r="13" spans="1:11" ht="51" x14ac:dyDescent="0.15">
      <c r="A13" s="192" t="s">
        <v>250</v>
      </c>
      <c r="B13" s="192"/>
      <c r="C13" s="192"/>
      <c r="D13" s="192"/>
      <c r="E13" s="192"/>
      <c r="F13" s="164" t="s">
        <v>261</v>
      </c>
      <c r="G13" s="164" t="s">
        <v>251</v>
      </c>
      <c r="H13" s="164" t="s">
        <v>262</v>
      </c>
      <c r="I13" s="164" t="s">
        <v>260</v>
      </c>
      <c r="J13" s="164" t="s">
        <v>253</v>
      </c>
      <c r="K13" s="164" t="s">
        <v>253</v>
      </c>
    </row>
    <row r="14" spans="1:11" ht="11.25" x14ac:dyDescent="0.2">
      <c r="A14" s="193">
        <v>1</v>
      </c>
      <c r="B14" s="193"/>
      <c r="C14" s="193"/>
      <c r="D14" s="193"/>
      <c r="E14" s="194"/>
      <c r="F14" s="165">
        <v>2</v>
      </c>
      <c r="G14" s="165">
        <v>3</v>
      </c>
      <c r="H14" s="166">
        <v>4</v>
      </c>
      <c r="I14" s="166">
        <v>5</v>
      </c>
      <c r="J14" s="166">
        <v>6</v>
      </c>
      <c r="K14" s="166">
        <v>7</v>
      </c>
    </row>
    <row r="15" spans="1:11" ht="12.75" x14ac:dyDescent="0.2">
      <c r="A15" s="199" t="s">
        <v>278</v>
      </c>
      <c r="B15" s="200"/>
      <c r="C15" s="200"/>
      <c r="D15" s="200"/>
      <c r="E15" s="201"/>
      <c r="F15" s="170">
        <f>'Ekonomska klasifikacija'!B5</f>
        <v>1065435.29</v>
      </c>
      <c r="G15" s="170">
        <f>'Ekonomska klasifikacija'!C5</f>
        <v>2285588</v>
      </c>
      <c r="H15" s="170">
        <v>2936441</v>
      </c>
      <c r="I15" s="170">
        <v>1310493.95</v>
      </c>
      <c r="J15" s="171">
        <f>I15/F15</f>
        <v>1.2300080186005478</v>
      </c>
      <c r="K15" s="171">
        <f>I15/H15</f>
        <v>0.44628649102774409</v>
      </c>
    </row>
    <row r="16" spans="1:11" ht="12.75" x14ac:dyDescent="0.2">
      <c r="A16" s="202" t="s">
        <v>279</v>
      </c>
      <c r="B16" s="201"/>
      <c r="C16" s="201"/>
      <c r="D16" s="201"/>
      <c r="E16" s="201"/>
      <c r="F16" s="170">
        <v>0</v>
      </c>
      <c r="G16" s="170">
        <v>0</v>
      </c>
      <c r="H16" s="172">
        <v>0</v>
      </c>
      <c r="I16" s="173">
        <v>0</v>
      </c>
      <c r="J16" s="171">
        <v>0</v>
      </c>
      <c r="K16" s="171">
        <v>0</v>
      </c>
    </row>
    <row r="17" spans="1:11" ht="15" x14ac:dyDescent="0.2">
      <c r="A17" s="203" t="s">
        <v>280</v>
      </c>
      <c r="B17" s="204"/>
      <c r="C17" s="204"/>
      <c r="D17" s="204"/>
      <c r="E17" s="205"/>
      <c r="F17" s="169">
        <f>SUM(F15:F16)</f>
        <v>1065435.29</v>
      </c>
      <c r="G17" s="169">
        <f t="shared" ref="G17:I17" si="0">SUM(G15:G16)</f>
        <v>2285588</v>
      </c>
      <c r="H17" s="169">
        <f t="shared" si="0"/>
        <v>2936441</v>
      </c>
      <c r="I17" s="169">
        <f t="shared" si="0"/>
        <v>1310493.95</v>
      </c>
      <c r="J17" s="174">
        <f>I17/F17</f>
        <v>1.2300080186005478</v>
      </c>
      <c r="K17" s="174">
        <f>I17/H17</f>
        <v>0.44628649102774409</v>
      </c>
    </row>
    <row r="18" spans="1:11" ht="12.75" x14ac:dyDescent="0.2">
      <c r="A18" s="206" t="s">
        <v>281</v>
      </c>
      <c r="B18" s="200"/>
      <c r="C18" s="200"/>
      <c r="D18" s="200"/>
      <c r="E18" s="200"/>
      <c r="F18" s="175">
        <f>'Ekonomska klasifikacija'!B30</f>
        <v>1041860.4500000001</v>
      </c>
      <c r="G18" s="175">
        <f>'Ekonomska klasifikacija'!C30</f>
        <v>2210894</v>
      </c>
      <c r="H18" s="175">
        <f>'Ekonomska klasifikacija'!D30</f>
        <v>2868608</v>
      </c>
      <c r="I18" s="175">
        <f>'Ekonomska klasifikacija'!E30</f>
        <v>1302575.9599999997</v>
      </c>
      <c r="J18" s="171">
        <f>I18/F18</f>
        <v>1.2502403368896473</v>
      </c>
      <c r="K18" s="171">
        <f>I18/H18</f>
        <v>0.45407945595912713</v>
      </c>
    </row>
    <row r="19" spans="1:11" ht="12.75" x14ac:dyDescent="0.2">
      <c r="A19" s="202" t="s">
        <v>282</v>
      </c>
      <c r="B19" s="201"/>
      <c r="C19" s="201"/>
      <c r="D19" s="201"/>
      <c r="E19" s="201"/>
      <c r="F19" s="170">
        <f>'Ekonomska klasifikacija'!B79</f>
        <v>9554.8700000000008</v>
      </c>
      <c r="G19" s="170">
        <f>'Ekonomska klasifikacija'!C79</f>
        <v>74694</v>
      </c>
      <c r="H19" s="170">
        <f>'Ekonomska klasifikacija'!D79</f>
        <v>67833</v>
      </c>
      <c r="I19" s="170">
        <f>'Ekonomska klasifikacija'!E79</f>
        <v>4274.63</v>
      </c>
      <c r="J19" s="171">
        <f>I19/F19</f>
        <v>0.44737709670565895</v>
      </c>
      <c r="K19" s="171">
        <f>I19/H19</f>
        <v>6.3016968142349597E-2</v>
      </c>
    </row>
    <row r="20" spans="1:11" ht="15" x14ac:dyDescent="0.2">
      <c r="A20" s="167" t="s">
        <v>67</v>
      </c>
      <c r="B20" s="168"/>
      <c r="C20" s="168"/>
      <c r="D20" s="168"/>
      <c r="E20" s="168"/>
      <c r="F20" s="169">
        <f>SUM(F18:F19)</f>
        <v>1051415.32</v>
      </c>
      <c r="G20" s="169">
        <f t="shared" ref="G20:I20" si="1">SUM(G18:G19)</f>
        <v>2285588</v>
      </c>
      <c r="H20" s="169">
        <f t="shared" si="1"/>
        <v>2936441</v>
      </c>
      <c r="I20" s="169">
        <f t="shared" si="1"/>
        <v>1306850.5899999996</v>
      </c>
      <c r="J20" s="174">
        <f>I20/F20</f>
        <v>1.2429442154219319</v>
      </c>
      <c r="K20" s="174">
        <f>I20/H20</f>
        <v>0.44504575096179344</v>
      </c>
    </row>
    <row r="21" spans="1:11" ht="12.75" x14ac:dyDescent="0.2">
      <c r="A21" s="208" t="s">
        <v>283</v>
      </c>
      <c r="B21" s="209"/>
      <c r="C21" s="209"/>
      <c r="D21" s="209"/>
      <c r="E21" s="209"/>
      <c r="F21" s="176">
        <f>F17-F20</f>
        <v>14019.969999999972</v>
      </c>
      <c r="G21" s="176">
        <f t="shared" ref="G21:I21" si="2">G17-G20</f>
        <v>0</v>
      </c>
      <c r="H21" s="176">
        <f t="shared" si="2"/>
        <v>0</v>
      </c>
      <c r="I21" s="176">
        <f t="shared" si="2"/>
        <v>3643.3600000003353</v>
      </c>
      <c r="J21" s="177">
        <f>I21/F21</f>
        <v>0.25986931498429328</v>
      </c>
      <c r="K21" s="177">
        <v>0</v>
      </c>
    </row>
    <row r="22" spans="1:11" ht="18" x14ac:dyDescent="0.15">
      <c r="A22" s="210"/>
      <c r="B22" s="211"/>
      <c r="C22" s="211"/>
      <c r="D22" s="211"/>
      <c r="E22" s="211"/>
      <c r="F22" s="211"/>
      <c r="G22" s="211"/>
      <c r="H22" s="211"/>
      <c r="I22" s="211"/>
      <c r="J22" s="211"/>
      <c r="K22" s="211"/>
    </row>
    <row r="23" spans="1:11" ht="15" x14ac:dyDescent="0.25">
      <c r="A23"/>
      <c r="B23"/>
      <c r="C23"/>
      <c r="D23"/>
      <c r="E23"/>
      <c r="F23"/>
      <c r="G23"/>
      <c r="H23" s="25"/>
      <c r="I23" s="25"/>
      <c r="J23"/>
      <c r="K23"/>
    </row>
    <row r="24" spans="1:11" ht="15" x14ac:dyDescent="0.15">
      <c r="A24" s="162"/>
      <c r="B24" s="162"/>
      <c r="C24" s="162"/>
      <c r="D24" s="162"/>
      <c r="E24" s="162"/>
      <c r="F24" s="162"/>
      <c r="G24" s="162"/>
      <c r="H24" s="163"/>
      <c r="I24" s="163"/>
      <c r="J24" s="162"/>
      <c r="K24" s="162"/>
    </row>
    <row r="25" spans="1:11" ht="12.75" x14ac:dyDescent="0.15">
      <c r="A25" s="207" t="s">
        <v>284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</row>
    <row r="26" spans="1:11" ht="12.75" x14ac:dyDescent="0.15">
      <c r="A26" s="207" t="s">
        <v>285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</row>
    <row r="27" spans="1:11" ht="12.75" x14ac:dyDescent="0.15">
      <c r="A27" s="207" t="s">
        <v>286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</row>
    <row r="28" spans="1:11" x14ac:dyDescent="0.15">
      <c r="A28" s="207" t="s">
        <v>287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</row>
    <row r="29" spans="1:11" ht="49.5" customHeight="1" x14ac:dyDescent="0.15">
      <c r="A29" s="207"/>
      <c r="B29" s="207"/>
      <c r="C29" s="207"/>
      <c r="D29" s="207"/>
      <c r="E29" s="207"/>
      <c r="F29" s="207"/>
      <c r="G29" s="207"/>
      <c r="H29" s="207"/>
      <c r="I29" s="207"/>
      <c r="J29" s="207"/>
      <c r="K29" s="207"/>
    </row>
  </sheetData>
  <mergeCells count="21">
    <mergeCell ref="A28:K29"/>
    <mergeCell ref="A21:E21"/>
    <mergeCell ref="A22:K22"/>
    <mergeCell ref="A25:K25"/>
    <mergeCell ref="A26:K26"/>
    <mergeCell ref="A27:K27"/>
    <mergeCell ref="A15:E15"/>
    <mergeCell ref="A16:E16"/>
    <mergeCell ref="A17:E17"/>
    <mergeCell ref="A18:E18"/>
    <mergeCell ref="A19:E19"/>
    <mergeCell ref="A1:D2"/>
    <mergeCell ref="A4:K5"/>
    <mergeCell ref="A7:K7"/>
    <mergeCell ref="A8:K8"/>
    <mergeCell ref="A9:K9"/>
    <mergeCell ref="A10:K10"/>
    <mergeCell ref="A11:K11"/>
    <mergeCell ref="A12:E12"/>
    <mergeCell ref="A13:E13"/>
    <mergeCell ref="A14:E14"/>
  </mergeCells>
  <pageMargins left="0.2" right="0.2" top="0.46" bottom="0.31" header="0.21" footer="0.2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2"/>
  <sheetViews>
    <sheetView showGridLines="0" topLeftCell="A79" zoomScaleNormal="100" workbookViewId="0">
      <selection activeCell="J23" sqref="J23"/>
    </sheetView>
  </sheetViews>
  <sheetFormatPr defaultColWidth="8.85546875" defaultRowHeight="12" x14ac:dyDescent="0.2"/>
  <cols>
    <col min="1" max="1" width="35.7109375" style="1" customWidth="1"/>
    <col min="2" max="2" width="14.28515625" style="3" bestFit="1" customWidth="1"/>
    <col min="3" max="3" width="14.28515625" style="3" customWidth="1"/>
    <col min="4" max="4" width="15.28515625" style="3" customWidth="1"/>
    <col min="5" max="5" width="15.7109375" style="3" customWidth="1"/>
    <col min="6" max="6" width="9.140625" style="3" customWidth="1"/>
    <col min="7" max="7" width="11.5703125" style="3" customWidth="1"/>
    <col min="8" max="16384" width="8.85546875" style="2"/>
  </cols>
  <sheetData>
    <row r="1" spans="1:7" s="1" customFormat="1" ht="56.25" customHeight="1" thickBot="1" x14ac:dyDescent="0.25">
      <c r="A1" s="212" t="s">
        <v>188</v>
      </c>
      <c r="B1" s="213"/>
      <c r="C1" s="213"/>
      <c r="D1" s="213"/>
      <c r="E1" s="213"/>
      <c r="F1" s="213"/>
      <c r="G1" s="214"/>
    </row>
    <row r="2" spans="1:7" ht="39.75" customHeight="1" x14ac:dyDescent="0.2">
      <c r="A2" s="75" t="s">
        <v>187</v>
      </c>
      <c r="B2" s="76" t="s">
        <v>264</v>
      </c>
      <c r="C2" s="76" t="s">
        <v>244</v>
      </c>
      <c r="D2" s="76" t="s">
        <v>245</v>
      </c>
      <c r="E2" s="76" t="s">
        <v>263</v>
      </c>
      <c r="F2" s="75" t="s">
        <v>265</v>
      </c>
      <c r="G2" s="75" t="s">
        <v>266</v>
      </c>
    </row>
    <row r="3" spans="1:7" ht="14.25" customHeight="1" x14ac:dyDescent="0.2">
      <c r="A3" s="64">
        <v>1</v>
      </c>
      <c r="B3" s="64">
        <v>2</v>
      </c>
      <c r="C3" s="64">
        <v>3</v>
      </c>
      <c r="D3" s="64">
        <v>4</v>
      </c>
      <c r="E3" s="64">
        <v>5</v>
      </c>
      <c r="F3" s="64">
        <v>6</v>
      </c>
      <c r="G3" s="64">
        <v>7</v>
      </c>
    </row>
    <row r="4" spans="1:7" ht="21.75" customHeight="1" x14ac:dyDescent="0.2">
      <c r="A4" s="8" t="s">
        <v>0</v>
      </c>
      <c r="B4" s="56"/>
      <c r="C4" s="56"/>
      <c r="D4" s="56"/>
      <c r="E4" s="56"/>
      <c r="F4" s="56"/>
      <c r="G4" s="57"/>
    </row>
    <row r="5" spans="1:7" s="9" customFormat="1" ht="21.75" customHeight="1" x14ac:dyDescent="0.2">
      <c r="A5" s="88" t="s">
        <v>1</v>
      </c>
      <c r="B5" s="86">
        <f>B6+B14+B17+B20+B25</f>
        <v>1065435.29</v>
      </c>
      <c r="C5" s="86">
        <f>C6+C14+C17+C20+C25</f>
        <v>2285588</v>
      </c>
      <c r="D5" s="86">
        <f>D6+D14+D17+D20+D25</f>
        <v>2934446</v>
      </c>
      <c r="E5" s="86">
        <f t="shared" ref="E5" si="0">E6+E14+E17+E20+E25</f>
        <v>1308503.5599999998</v>
      </c>
      <c r="F5" s="87">
        <f>+IFERROR(E5/B5,)</f>
        <v>1.2281398713571801</v>
      </c>
      <c r="G5" s="87">
        <f>+IFERROR(E5/D5,)</f>
        <v>0.44591161670720803</v>
      </c>
    </row>
    <row r="6" spans="1:7" ht="21.75" customHeight="1" x14ac:dyDescent="0.2">
      <c r="A6" s="77" t="s">
        <v>2</v>
      </c>
      <c r="B6" s="78">
        <f>B7+B9+B12</f>
        <v>843334.96</v>
      </c>
      <c r="C6" s="78">
        <f>C7+C9+C12</f>
        <v>1756242</v>
      </c>
      <c r="D6" s="78">
        <f>D7+D9+D12</f>
        <v>2395864</v>
      </c>
      <c r="E6" s="78">
        <f t="shared" ref="E6" si="1">E7+E9+E12</f>
        <v>1036869.71</v>
      </c>
      <c r="F6" s="79">
        <f t="shared" ref="F6:F27" si="2">+IFERROR(E6/B6,)</f>
        <v>1.229487403202163</v>
      </c>
      <c r="G6" s="79">
        <f>+IFERROR(E6/D6,)</f>
        <v>0.43277486117742908</v>
      </c>
    </row>
    <row r="7" spans="1:7" ht="21.75" customHeight="1" x14ac:dyDescent="0.2">
      <c r="A7" s="58" t="s">
        <v>219</v>
      </c>
      <c r="B7" s="59">
        <f>B8</f>
        <v>0</v>
      </c>
      <c r="C7" s="59">
        <f t="shared" ref="C7:E7" si="3">C8</f>
        <v>0</v>
      </c>
      <c r="D7" s="59">
        <f t="shared" si="3"/>
        <v>0</v>
      </c>
      <c r="E7" s="59">
        <f t="shared" si="3"/>
        <v>0</v>
      </c>
      <c r="F7" s="62">
        <f t="shared" si="2"/>
        <v>0</v>
      </c>
      <c r="G7" s="62">
        <f t="shared" ref="G7:G27" si="4">+IFERROR(E7/D7,)</f>
        <v>0</v>
      </c>
    </row>
    <row r="8" spans="1:7" ht="21.75" customHeight="1" x14ac:dyDescent="0.2">
      <c r="A8" s="61" t="s">
        <v>220</v>
      </c>
      <c r="B8" s="60">
        <v>0</v>
      </c>
      <c r="C8" s="60">
        <v>0</v>
      </c>
      <c r="D8" s="60">
        <v>0</v>
      </c>
      <c r="E8" s="60">
        <v>0</v>
      </c>
      <c r="F8" s="63">
        <f t="shared" si="2"/>
        <v>0</v>
      </c>
      <c r="G8" s="63">
        <f t="shared" si="4"/>
        <v>0</v>
      </c>
    </row>
    <row r="9" spans="1:7" ht="21.75" customHeight="1" x14ac:dyDescent="0.2">
      <c r="A9" s="58" t="s">
        <v>3</v>
      </c>
      <c r="B9" s="59">
        <f>SUM(B10:B11)</f>
        <v>836707.76</v>
      </c>
      <c r="C9" s="59">
        <f t="shared" ref="C9:E9" si="5">SUM(C10:C11)</f>
        <v>1756242</v>
      </c>
      <c r="D9" s="59">
        <f t="shared" si="5"/>
        <v>2395864</v>
      </c>
      <c r="E9" s="59">
        <f t="shared" si="5"/>
        <v>1036869.71</v>
      </c>
      <c r="F9" s="62">
        <f t="shared" si="2"/>
        <v>1.2392256407422346</v>
      </c>
      <c r="G9" s="62">
        <f t="shared" si="4"/>
        <v>0.43277486117742908</v>
      </c>
    </row>
    <row r="10" spans="1:7" ht="21.75" customHeight="1" x14ac:dyDescent="0.2">
      <c r="A10" s="61" t="s">
        <v>4</v>
      </c>
      <c r="B10" s="60">
        <v>836707.76</v>
      </c>
      <c r="C10" s="60">
        <v>1719242</v>
      </c>
      <c r="D10" s="60">
        <v>2358864</v>
      </c>
      <c r="E10" s="60">
        <v>1036869.71</v>
      </c>
      <c r="F10" s="63">
        <f t="shared" si="2"/>
        <v>1.2392256407422346</v>
      </c>
      <c r="G10" s="63">
        <f t="shared" si="4"/>
        <v>0.43956315836775667</v>
      </c>
    </row>
    <row r="11" spans="1:7" ht="21.75" customHeight="1" x14ac:dyDescent="0.2">
      <c r="A11" s="61" t="s">
        <v>5</v>
      </c>
      <c r="B11" s="60">
        <v>0</v>
      </c>
      <c r="C11" s="60">
        <v>37000</v>
      </c>
      <c r="D11" s="60">
        <v>37000</v>
      </c>
      <c r="E11" s="60">
        <v>0</v>
      </c>
      <c r="F11" s="63">
        <f t="shared" si="2"/>
        <v>0</v>
      </c>
      <c r="G11" s="63">
        <f t="shared" si="4"/>
        <v>0</v>
      </c>
    </row>
    <row r="12" spans="1:7" ht="21.75" customHeight="1" x14ac:dyDescent="0.2">
      <c r="A12" s="58" t="s">
        <v>68</v>
      </c>
      <c r="B12" s="59">
        <f>B13</f>
        <v>6627.2</v>
      </c>
      <c r="C12" s="59">
        <f t="shared" ref="C12:E12" si="6">C13</f>
        <v>0</v>
      </c>
      <c r="D12" s="59">
        <f t="shared" si="6"/>
        <v>0</v>
      </c>
      <c r="E12" s="59">
        <f t="shared" si="6"/>
        <v>0</v>
      </c>
      <c r="F12" s="62">
        <f t="shared" si="2"/>
        <v>0</v>
      </c>
      <c r="G12" s="62">
        <f t="shared" si="4"/>
        <v>0</v>
      </c>
    </row>
    <row r="13" spans="1:7" ht="21.75" customHeight="1" x14ac:dyDescent="0.2">
      <c r="A13" s="61" t="s">
        <v>69</v>
      </c>
      <c r="B13" s="60">
        <v>6627.2</v>
      </c>
      <c r="C13" s="60">
        <v>0</v>
      </c>
      <c r="D13" s="60">
        <v>0</v>
      </c>
      <c r="E13" s="60">
        <v>0</v>
      </c>
      <c r="F13" s="63">
        <f t="shared" si="2"/>
        <v>0</v>
      </c>
      <c r="G13" s="63">
        <f t="shared" si="4"/>
        <v>0</v>
      </c>
    </row>
    <row r="14" spans="1:7" ht="21.75" customHeight="1" x14ac:dyDescent="0.2">
      <c r="A14" s="77" t="s">
        <v>6</v>
      </c>
      <c r="B14" s="78">
        <f>B15</f>
        <v>0.01</v>
      </c>
      <c r="C14" s="78">
        <f t="shared" ref="C14:E15" si="7">C15</f>
        <v>0</v>
      </c>
      <c r="D14" s="78">
        <f t="shared" si="7"/>
        <v>0</v>
      </c>
      <c r="E14" s="78">
        <f t="shared" si="7"/>
        <v>0.1</v>
      </c>
      <c r="F14" s="79">
        <f t="shared" si="2"/>
        <v>10</v>
      </c>
      <c r="G14" s="79">
        <f t="shared" si="4"/>
        <v>0</v>
      </c>
    </row>
    <row r="15" spans="1:7" ht="21.75" customHeight="1" x14ac:dyDescent="0.2">
      <c r="A15" s="58" t="s">
        <v>7</v>
      </c>
      <c r="B15" s="59">
        <f>B16</f>
        <v>0.01</v>
      </c>
      <c r="C15" s="59">
        <f t="shared" si="7"/>
        <v>0</v>
      </c>
      <c r="D15" s="59">
        <f t="shared" si="7"/>
        <v>0</v>
      </c>
      <c r="E15" s="59">
        <f t="shared" si="7"/>
        <v>0.1</v>
      </c>
      <c r="F15" s="62">
        <f t="shared" si="2"/>
        <v>10</v>
      </c>
      <c r="G15" s="62">
        <f t="shared" si="4"/>
        <v>0</v>
      </c>
    </row>
    <row r="16" spans="1:7" ht="21.75" customHeight="1" x14ac:dyDescent="0.2">
      <c r="A16" s="61" t="s">
        <v>8</v>
      </c>
      <c r="B16" s="60">
        <v>0.01</v>
      </c>
      <c r="C16" s="60">
        <v>0</v>
      </c>
      <c r="D16" s="60">
        <v>0</v>
      </c>
      <c r="E16" s="60">
        <v>0.1</v>
      </c>
      <c r="F16" s="63">
        <f t="shared" si="2"/>
        <v>10</v>
      </c>
      <c r="G16" s="63">
        <f t="shared" si="4"/>
        <v>0</v>
      </c>
    </row>
    <row r="17" spans="1:7" ht="21.75" customHeight="1" x14ac:dyDescent="0.2">
      <c r="A17" s="77" t="s">
        <v>9</v>
      </c>
      <c r="B17" s="78">
        <f>B18</f>
        <v>27616.44</v>
      </c>
      <c r="C17" s="78">
        <f t="shared" ref="C17:E18" si="8">C18</f>
        <v>69628</v>
      </c>
      <c r="D17" s="78">
        <f t="shared" si="8"/>
        <v>64554</v>
      </c>
      <c r="E17" s="78">
        <f t="shared" si="8"/>
        <v>31229.27</v>
      </c>
      <c r="F17" s="79">
        <f t="shared" si="2"/>
        <v>1.130821713443152</v>
      </c>
      <c r="G17" s="79">
        <f t="shared" si="4"/>
        <v>0.48376971217895098</v>
      </c>
    </row>
    <row r="18" spans="1:7" ht="21.75" customHeight="1" x14ac:dyDescent="0.2">
      <c r="A18" s="58" t="s">
        <v>10</v>
      </c>
      <c r="B18" s="59">
        <f>B19</f>
        <v>27616.44</v>
      </c>
      <c r="C18" s="59">
        <f t="shared" si="8"/>
        <v>69628</v>
      </c>
      <c r="D18" s="59">
        <f t="shared" si="8"/>
        <v>64554</v>
      </c>
      <c r="E18" s="59">
        <f t="shared" si="8"/>
        <v>31229.27</v>
      </c>
      <c r="F18" s="62">
        <f t="shared" si="2"/>
        <v>1.130821713443152</v>
      </c>
      <c r="G18" s="62">
        <f t="shared" si="4"/>
        <v>0.48376971217895098</v>
      </c>
    </row>
    <row r="19" spans="1:7" ht="21.75" customHeight="1" x14ac:dyDescent="0.2">
      <c r="A19" s="61" t="s">
        <v>11</v>
      </c>
      <c r="B19" s="60">
        <v>27616.44</v>
      </c>
      <c r="C19" s="60">
        <v>69628</v>
      </c>
      <c r="D19" s="60">
        <v>64554</v>
      </c>
      <c r="E19" s="60">
        <v>31229.27</v>
      </c>
      <c r="F19" s="63">
        <f t="shared" si="2"/>
        <v>1.130821713443152</v>
      </c>
      <c r="G19" s="63">
        <f t="shared" si="4"/>
        <v>0.48376971217895098</v>
      </c>
    </row>
    <row r="20" spans="1:7" ht="21.75" customHeight="1" x14ac:dyDescent="0.2">
      <c r="A20" s="77" t="s">
        <v>12</v>
      </c>
      <c r="B20" s="78">
        <f>B21</f>
        <v>1274.1199999999999</v>
      </c>
      <c r="C20" s="78">
        <f t="shared" ref="C20:D20" si="9">C21+C23</f>
        <v>2693</v>
      </c>
      <c r="D20" s="78">
        <f t="shared" si="9"/>
        <v>2693</v>
      </c>
      <c r="E20" s="78">
        <f>E21+E23</f>
        <v>2836.18</v>
      </c>
      <c r="F20" s="79">
        <f t="shared" si="2"/>
        <v>2.2259912724076227</v>
      </c>
      <c r="G20" s="79">
        <f t="shared" si="4"/>
        <v>1.0531674712216859</v>
      </c>
    </row>
    <row r="21" spans="1:7" ht="21.75" customHeight="1" x14ac:dyDescent="0.2">
      <c r="A21" s="58" t="s">
        <v>13</v>
      </c>
      <c r="B21" s="59">
        <f>B22</f>
        <v>1274.1199999999999</v>
      </c>
      <c r="C21" s="59">
        <f t="shared" ref="C21:E23" si="10">C22</f>
        <v>2693</v>
      </c>
      <c r="D21" s="59">
        <f t="shared" si="10"/>
        <v>2693</v>
      </c>
      <c r="E21" s="59">
        <f t="shared" si="10"/>
        <v>2736.18</v>
      </c>
      <c r="F21" s="62">
        <f t="shared" si="2"/>
        <v>2.1475057294446365</v>
      </c>
      <c r="G21" s="62">
        <f t="shared" si="4"/>
        <v>1.0160341626438916</v>
      </c>
    </row>
    <row r="22" spans="1:7" ht="21.75" customHeight="1" x14ac:dyDescent="0.2">
      <c r="A22" s="61" t="s">
        <v>14</v>
      </c>
      <c r="B22" s="60">
        <v>1274.1199999999999</v>
      </c>
      <c r="C22" s="60">
        <v>2693</v>
      </c>
      <c r="D22" s="60">
        <v>2693</v>
      </c>
      <c r="E22" s="60">
        <v>2736.18</v>
      </c>
      <c r="F22" s="63">
        <f t="shared" si="2"/>
        <v>2.1475057294446365</v>
      </c>
      <c r="G22" s="63">
        <f t="shared" si="4"/>
        <v>1.0160341626438916</v>
      </c>
    </row>
    <row r="23" spans="1:7" ht="36" customHeight="1" x14ac:dyDescent="0.2">
      <c r="A23" s="58" t="s">
        <v>270</v>
      </c>
      <c r="B23" s="59">
        <f>B24</f>
        <v>0</v>
      </c>
      <c r="C23" s="59">
        <f t="shared" si="10"/>
        <v>0</v>
      </c>
      <c r="D23" s="59">
        <f t="shared" si="10"/>
        <v>0</v>
      </c>
      <c r="E23" s="59">
        <f t="shared" si="10"/>
        <v>100</v>
      </c>
      <c r="F23" s="62">
        <f t="shared" ref="F23:F24" si="11">+IFERROR(E23/B23,)</f>
        <v>0</v>
      </c>
      <c r="G23" s="62">
        <f t="shared" ref="G23:G24" si="12">+IFERROR(E23/D23,)</f>
        <v>0</v>
      </c>
    </row>
    <row r="24" spans="1:7" ht="21.75" customHeight="1" x14ac:dyDescent="0.2">
      <c r="A24" s="61" t="s">
        <v>271</v>
      </c>
      <c r="B24" s="60">
        <v>0</v>
      </c>
      <c r="C24" s="60">
        <v>0</v>
      </c>
      <c r="D24" s="60">
        <v>0</v>
      </c>
      <c r="E24" s="60">
        <v>100</v>
      </c>
      <c r="F24" s="63">
        <f t="shared" si="11"/>
        <v>0</v>
      </c>
      <c r="G24" s="63">
        <f t="shared" si="12"/>
        <v>0</v>
      </c>
    </row>
    <row r="25" spans="1:7" ht="21.75" customHeight="1" x14ac:dyDescent="0.2">
      <c r="A25" s="80" t="s">
        <v>64</v>
      </c>
      <c r="B25" s="78">
        <f>B26</f>
        <v>193209.76</v>
      </c>
      <c r="C25" s="78">
        <f t="shared" ref="C25:E26" si="13">C26</f>
        <v>457025</v>
      </c>
      <c r="D25" s="78">
        <f t="shared" si="13"/>
        <v>471335</v>
      </c>
      <c r="E25" s="78">
        <f t="shared" si="13"/>
        <v>237568.3</v>
      </c>
      <c r="F25" s="79">
        <f t="shared" si="2"/>
        <v>1.2295874701153813</v>
      </c>
      <c r="G25" s="79">
        <f t="shared" si="4"/>
        <v>0.50403280044978627</v>
      </c>
    </row>
    <row r="26" spans="1:7" ht="21.75" customHeight="1" x14ac:dyDescent="0.2">
      <c r="A26" s="58" t="s">
        <v>66</v>
      </c>
      <c r="B26" s="59">
        <f>B27</f>
        <v>193209.76</v>
      </c>
      <c r="C26" s="59">
        <f t="shared" si="13"/>
        <v>457025</v>
      </c>
      <c r="D26" s="59">
        <f t="shared" si="13"/>
        <v>471335</v>
      </c>
      <c r="E26" s="59">
        <f t="shared" si="13"/>
        <v>237568.3</v>
      </c>
      <c r="F26" s="62">
        <f t="shared" si="2"/>
        <v>1.2295874701153813</v>
      </c>
      <c r="G26" s="62">
        <f t="shared" si="4"/>
        <v>0.50403280044978627</v>
      </c>
    </row>
    <row r="27" spans="1:7" ht="21.75" customHeight="1" x14ac:dyDescent="0.2">
      <c r="A27" s="61" t="s">
        <v>65</v>
      </c>
      <c r="B27" s="60">
        <v>193209.76</v>
      </c>
      <c r="C27" s="60">
        <v>457025</v>
      </c>
      <c r="D27" s="60">
        <v>471335</v>
      </c>
      <c r="E27" s="60">
        <v>237568.3</v>
      </c>
      <c r="F27" s="63">
        <f t="shared" si="2"/>
        <v>1.2295874701153813</v>
      </c>
      <c r="G27" s="63">
        <f t="shared" si="4"/>
        <v>0.50403280044978627</v>
      </c>
    </row>
    <row r="28" spans="1:7" ht="21.75" customHeight="1" x14ac:dyDescent="0.2">
      <c r="A28" s="92" t="s">
        <v>15</v>
      </c>
      <c r="B28" s="93">
        <f>B5</f>
        <v>1065435.29</v>
      </c>
      <c r="C28" s="93">
        <f t="shared" ref="C28:G28" si="14">C5</f>
        <v>2285588</v>
      </c>
      <c r="D28" s="93">
        <f t="shared" si="14"/>
        <v>2934446</v>
      </c>
      <c r="E28" s="93">
        <f t="shared" si="14"/>
        <v>1308503.5599999998</v>
      </c>
      <c r="F28" s="94">
        <f t="shared" si="14"/>
        <v>1.2281398713571801</v>
      </c>
      <c r="G28" s="94">
        <f t="shared" si="14"/>
        <v>0.44591161670720803</v>
      </c>
    </row>
    <row r="29" spans="1:7" ht="21.75" customHeight="1" x14ac:dyDescent="0.2">
      <c r="A29" s="6"/>
      <c r="B29" s="66"/>
      <c r="C29" s="66"/>
      <c r="D29" s="66"/>
      <c r="E29" s="66"/>
      <c r="F29" s="66"/>
      <c r="G29" s="65"/>
    </row>
    <row r="30" spans="1:7" s="10" customFormat="1" ht="21.75" customHeight="1" x14ac:dyDescent="0.2">
      <c r="A30" s="89" t="s">
        <v>16</v>
      </c>
      <c r="B30" s="90">
        <f t="shared" ref="B30:D30" si="15">B31+B39+B68+B72+B76</f>
        <v>1041860.4500000001</v>
      </c>
      <c r="C30" s="90">
        <f t="shared" si="15"/>
        <v>2210894</v>
      </c>
      <c r="D30" s="90">
        <f t="shared" si="15"/>
        <v>2868608</v>
      </c>
      <c r="E30" s="90">
        <f>E31+E39+E68+E72+E76</f>
        <v>1302575.9599999997</v>
      </c>
      <c r="F30" s="91">
        <f>+IFERROR(E30/B30,)</f>
        <v>1.2502403368896473</v>
      </c>
      <c r="G30" s="91">
        <f>+IFERROR(E30/D30,)</f>
        <v>0.45407945595912713</v>
      </c>
    </row>
    <row r="31" spans="1:7" ht="21.75" customHeight="1" x14ac:dyDescent="0.2">
      <c r="A31" s="81" t="s">
        <v>17</v>
      </c>
      <c r="B31" s="82">
        <f>B32+B34+B36</f>
        <v>822795.63</v>
      </c>
      <c r="C31" s="82">
        <f t="shared" ref="C31:E31" si="16">C32+C34+C36</f>
        <v>1821600</v>
      </c>
      <c r="D31" s="82">
        <f t="shared" si="16"/>
        <v>2377900</v>
      </c>
      <c r="E31" s="82">
        <f t="shared" si="16"/>
        <v>1078997.4099999999</v>
      </c>
      <c r="F31" s="84">
        <f t="shared" ref="F31:F88" si="17">+IFERROR(E31/B31,)</f>
        <v>1.3113796071085111</v>
      </c>
      <c r="G31" s="83">
        <f t="shared" ref="G31:G88" si="18">+IFERROR(E31/D31,)</f>
        <v>0.45376063333193151</v>
      </c>
    </row>
    <row r="32" spans="1:7" ht="21.75" customHeight="1" x14ac:dyDescent="0.2">
      <c r="A32" s="67" t="s">
        <v>18</v>
      </c>
      <c r="B32" s="68">
        <f>SUM(B33:B33)</f>
        <v>674938.45</v>
      </c>
      <c r="C32" s="68">
        <f>SUM(C33:C33)</f>
        <v>1481000</v>
      </c>
      <c r="D32" s="68">
        <f>SUM(D33:D33)</f>
        <v>1952500</v>
      </c>
      <c r="E32" s="68">
        <f>SUM(E33:E33)</f>
        <v>890853.0199999999</v>
      </c>
      <c r="F32" s="71">
        <f t="shared" si="17"/>
        <v>1.3199026074155353</v>
      </c>
      <c r="G32" s="69">
        <f t="shared" si="18"/>
        <v>0.45626275032010238</v>
      </c>
    </row>
    <row r="33" spans="1:7" ht="21.75" customHeight="1" x14ac:dyDescent="0.2">
      <c r="A33" s="72" t="s">
        <v>19</v>
      </c>
      <c r="B33" s="73">
        <v>674938.45</v>
      </c>
      <c r="C33" s="73">
        <f>'Ek. i prog. klasifikacija'!G56+'Ek. i prog. klasifikacija'!G149+'Ek. i prog. klasifikacija'!G192+'Ek. i prog. klasifikacija'!G203+'Ek. i prog. klasifikacija'!G215</f>
        <v>1481000</v>
      </c>
      <c r="D33" s="73">
        <f>'Ek. i prog. klasifikacija'!H56+'Ek. i prog. klasifikacija'!H149+'Ek. i prog. klasifikacija'!H192+'Ek. i prog. klasifikacija'!H203+'Ek. i prog. klasifikacija'!H215</f>
        <v>1952500</v>
      </c>
      <c r="E33" s="73">
        <f>'Ek. i prog. klasifikacija'!I56+'Ek. i prog. klasifikacija'!I149+'Ek. i prog. klasifikacija'!I192+'Ek. i prog. klasifikacija'!I203+'Ek. i prog. klasifikacija'!I215</f>
        <v>890853.0199999999</v>
      </c>
      <c r="F33" s="70">
        <f t="shared" si="17"/>
        <v>1.3199026074155353</v>
      </c>
      <c r="G33" s="85">
        <f t="shared" si="18"/>
        <v>0.45626275032010238</v>
      </c>
    </row>
    <row r="34" spans="1:7" ht="21.75" customHeight="1" x14ac:dyDescent="0.2">
      <c r="A34" s="67" t="s">
        <v>20</v>
      </c>
      <c r="B34" s="68">
        <f>B35</f>
        <v>35017.93</v>
      </c>
      <c r="C34" s="68">
        <f t="shared" ref="C34:E34" si="19">C35</f>
        <v>84200</v>
      </c>
      <c r="D34" s="68">
        <f t="shared" si="19"/>
        <v>101800</v>
      </c>
      <c r="E34" s="68">
        <f t="shared" si="19"/>
        <v>42529.74</v>
      </c>
      <c r="F34" s="71">
        <f t="shared" si="17"/>
        <v>1.2145132507832415</v>
      </c>
      <c r="G34" s="69">
        <f t="shared" si="18"/>
        <v>0.41777740667976421</v>
      </c>
    </row>
    <row r="35" spans="1:7" ht="21.75" customHeight="1" x14ac:dyDescent="0.2">
      <c r="A35" s="72" t="s">
        <v>21</v>
      </c>
      <c r="B35" s="73">
        <v>35017.93</v>
      </c>
      <c r="C35" s="73">
        <f>'Ek. i prog. klasifikacija'!G58+'Ek. i prog. klasifikacija'!G151+'Ek. i prog. klasifikacija'!G205+'Ek. i prog. klasifikacija'!G217</f>
        <v>84200</v>
      </c>
      <c r="D35" s="73">
        <f>'Ek. i prog. klasifikacija'!H58+'Ek. i prog. klasifikacija'!H151+'Ek. i prog. klasifikacija'!H205+'Ek. i prog. klasifikacija'!H217</f>
        <v>101800</v>
      </c>
      <c r="E35" s="73">
        <f>'Ek. i prog. klasifikacija'!I58+'Ek. i prog. klasifikacija'!I151+'Ek. i prog. klasifikacija'!I205+'Ek. i prog. klasifikacija'!I217</f>
        <v>42529.74</v>
      </c>
      <c r="F35" s="70">
        <f t="shared" si="17"/>
        <v>1.2145132507832415</v>
      </c>
      <c r="G35" s="85">
        <f t="shared" si="18"/>
        <v>0.41777740667976421</v>
      </c>
    </row>
    <row r="36" spans="1:7" ht="21.75" customHeight="1" x14ac:dyDescent="0.2">
      <c r="A36" s="67" t="s">
        <v>22</v>
      </c>
      <c r="B36" s="68">
        <f>SUM(B37:B38)</f>
        <v>112839.25</v>
      </c>
      <c r="C36" s="68">
        <f t="shared" ref="C36:E36" si="20">SUM(C37:C38)</f>
        <v>256400</v>
      </c>
      <c r="D36" s="68">
        <f t="shared" si="20"/>
        <v>323600</v>
      </c>
      <c r="E36" s="68">
        <f t="shared" si="20"/>
        <v>145614.64999999997</v>
      </c>
      <c r="F36" s="71">
        <f t="shared" si="17"/>
        <v>1.2904609876439268</v>
      </c>
      <c r="G36" s="69">
        <f t="shared" si="18"/>
        <v>0.4499834672435104</v>
      </c>
    </row>
    <row r="37" spans="1:7" ht="21.75" customHeight="1" x14ac:dyDescent="0.2">
      <c r="A37" s="72" t="s">
        <v>23</v>
      </c>
      <c r="B37" s="73">
        <v>112839.25</v>
      </c>
      <c r="C37" s="73">
        <f>'Ek. i prog. klasifikacija'!G60+'Ek. i prog. klasifikacija'!G94+'Ek. i prog. klasifikacija'!G153+'Ek. i prog. klasifikacija'!G194+'Ek. i prog. klasifikacija'!G207+'Ek. i prog. klasifikacija'!G219+'Ek. i prog. klasifikacija'!G112</f>
        <v>256400</v>
      </c>
      <c r="D37" s="73">
        <f>'Ek. i prog. klasifikacija'!H60+'Ek. i prog. klasifikacija'!H94+'Ek. i prog. klasifikacija'!H153+'Ek. i prog. klasifikacija'!H194+'Ek. i prog. klasifikacija'!H207+'Ek. i prog. klasifikacija'!H219+'Ek. i prog. klasifikacija'!H112</f>
        <v>323600</v>
      </c>
      <c r="E37" s="73">
        <f>'Ek. i prog. klasifikacija'!I60+'Ek. i prog. klasifikacija'!I94+'Ek. i prog. klasifikacija'!I153+'Ek. i prog. klasifikacija'!I194+'Ek. i prog. klasifikacija'!I207+'Ek. i prog. klasifikacija'!I219+'Ek. i prog. klasifikacija'!I112</f>
        <v>145614.64999999997</v>
      </c>
      <c r="F37" s="70">
        <f t="shared" si="17"/>
        <v>1.2904609876439268</v>
      </c>
      <c r="G37" s="85">
        <f t="shared" si="18"/>
        <v>0.4499834672435104</v>
      </c>
    </row>
    <row r="38" spans="1:7" ht="21.75" customHeight="1" x14ac:dyDescent="0.2">
      <c r="A38" s="72" t="s">
        <v>24</v>
      </c>
      <c r="B38" s="73">
        <v>0</v>
      </c>
      <c r="C38" s="73">
        <f>'Ek. i prog. klasifikacija'!G61</f>
        <v>0</v>
      </c>
      <c r="D38" s="73">
        <f>'Ek. i prog. klasifikacija'!H61</f>
        <v>0</v>
      </c>
      <c r="E38" s="73">
        <f>'Ek. i prog. klasifikacija'!I61</f>
        <v>0</v>
      </c>
      <c r="F38" s="70">
        <f t="shared" si="17"/>
        <v>0</v>
      </c>
      <c r="G38" s="85">
        <f t="shared" si="18"/>
        <v>0</v>
      </c>
    </row>
    <row r="39" spans="1:7" s="11" customFormat="1" ht="21.75" customHeight="1" x14ac:dyDescent="0.2">
      <c r="A39" s="81" t="s">
        <v>25</v>
      </c>
      <c r="B39" s="82">
        <f>B40+B44+B51+B61</f>
        <v>213782.63999999998</v>
      </c>
      <c r="C39" s="82">
        <f t="shared" ref="C39:E39" si="21">C40+C44+C51+C61</f>
        <v>288443</v>
      </c>
      <c r="D39" s="82">
        <f t="shared" si="21"/>
        <v>290954</v>
      </c>
      <c r="E39" s="82">
        <f t="shared" si="21"/>
        <v>215679.91</v>
      </c>
      <c r="F39" s="84">
        <f t="shared" si="17"/>
        <v>1.0088747617673728</v>
      </c>
      <c r="G39" s="83">
        <f t="shared" si="18"/>
        <v>0.74128525471380358</v>
      </c>
    </row>
    <row r="40" spans="1:7" ht="21.75" customHeight="1" x14ac:dyDescent="0.2">
      <c r="A40" s="67" t="s">
        <v>26</v>
      </c>
      <c r="B40" s="74">
        <f>SUM(B41:B43)</f>
        <v>29172.74</v>
      </c>
      <c r="C40" s="68">
        <f t="shared" ref="C40:E40" si="22">SUM(C41:C43)</f>
        <v>71052</v>
      </c>
      <c r="D40" s="68">
        <f t="shared" si="22"/>
        <v>61002</v>
      </c>
      <c r="E40" s="68">
        <f t="shared" si="22"/>
        <v>27854.420000000006</v>
      </c>
      <c r="F40" s="71">
        <f t="shared" si="17"/>
        <v>0.95480986701969039</v>
      </c>
      <c r="G40" s="69">
        <f t="shared" si="18"/>
        <v>0.45661486508639071</v>
      </c>
    </row>
    <row r="41" spans="1:7" ht="21.75" customHeight="1" x14ac:dyDescent="0.2">
      <c r="A41" s="72" t="s">
        <v>27</v>
      </c>
      <c r="B41" s="73">
        <v>5558.03</v>
      </c>
      <c r="C41" s="73">
        <f>'Ek. i prog. klasifikacija'!G17+'Ek. i prog. klasifikacija'!G97+'Ek. i prog. klasifikacija'!G115</f>
        <v>10452</v>
      </c>
      <c r="D41" s="73">
        <f>'Ek. i prog. klasifikacija'!H17+'Ek. i prog. klasifikacija'!H97+'Ek. i prog. klasifikacija'!H115</f>
        <v>12052</v>
      </c>
      <c r="E41" s="73">
        <f>'Ek. i prog. klasifikacija'!I17+'Ek. i prog. klasifikacija'!I97+'Ek. i prog. klasifikacija'!I115</f>
        <v>6871.95</v>
      </c>
      <c r="F41" s="70">
        <f t="shared" si="17"/>
        <v>1.2364003073031271</v>
      </c>
      <c r="G41" s="85">
        <f t="shared" si="18"/>
        <v>0.57019166943245936</v>
      </c>
    </row>
    <row r="42" spans="1:7" ht="21.75" customHeight="1" x14ac:dyDescent="0.2">
      <c r="A42" s="72" t="s">
        <v>28</v>
      </c>
      <c r="B42" s="73">
        <v>22861.38</v>
      </c>
      <c r="C42" s="73">
        <f>'Ek. i prog. klasifikacija'!G64+'Ek. i prog. klasifikacija'!G156+'Ek. i prog. klasifikacija'!G210+'Ek. i prog. klasifikacija'!G222+'Ek. i prog. klasifikacija'!G197</f>
        <v>59200</v>
      </c>
      <c r="D42" s="73">
        <f>'Ek. i prog. klasifikacija'!H64+'Ek. i prog. klasifikacija'!H156+'Ek. i prog. klasifikacija'!H210+'Ek. i prog. klasifikacija'!H222+'Ek. i prog. klasifikacija'!H197</f>
        <v>47550</v>
      </c>
      <c r="E42" s="73">
        <f>'Ek. i prog. klasifikacija'!I64+'Ek. i prog. klasifikacija'!I156+'Ek. i prog. klasifikacija'!I210+'Ek. i prog. klasifikacija'!I222+'Ek. i prog. klasifikacija'!I197</f>
        <v>20361.200000000004</v>
      </c>
      <c r="F42" s="70">
        <f t="shared" si="17"/>
        <v>0.89063739809232878</v>
      </c>
      <c r="G42" s="85">
        <f t="shared" si="18"/>
        <v>0.42820609884332289</v>
      </c>
    </row>
    <row r="43" spans="1:7" ht="21.75" customHeight="1" x14ac:dyDescent="0.2">
      <c r="A43" s="72" t="s">
        <v>29</v>
      </c>
      <c r="B43" s="73">
        <v>753.33</v>
      </c>
      <c r="C43" s="73">
        <f>'Ek. i prog. klasifikacija'!G18</f>
        <v>1400</v>
      </c>
      <c r="D43" s="73">
        <f>'Ek. i prog. klasifikacija'!H18</f>
        <v>1400</v>
      </c>
      <c r="E43" s="73">
        <f>'Ek. i prog. klasifikacija'!I18</f>
        <v>621.27</v>
      </c>
      <c r="F43" s="70">
        <f t="shared" si="17"/>
        <v>0.82469833937318304</v>
      </c>
      <c r="G43" s="85">
        <f t="shared" si="18"/>
        <v>0.44376428571428572</v>
      </c>
    </row>
    <row r="44" spans="1:7" ht="21.75" customHeight="1" x14ac:dyDescent="0.2">
      <c r="A44" s="67" t="s">
        <v>30</v>
      </c>
      <c r="B44" s="68">
        <f>SUM(B45:B50)</f>
        <v>136785.16999999998</v>
      </c>
      <c r="C44" s="68">
        <f t="shared" ref="C44:E44" si="23">SUM(C45:C50)</f>
        <v>110914</v>
      </c>
      <c r="D44" s="68">
        <f t="shared" si="23"/>
        <v>116736</v>
      </c>
      <c r="E44" s="68">
        <f t="shared" si="23"/>
        <v>142301.29999999999</v>
      </c>
      <c r="F44" s="71">
        <f t="shared" si="17"/>
        <v>1.0403269594211126</v>
      </c>
      <c r="G44" s="69">
        <f t="shared" si="18"/>
        <v>1.2190009936951753</v>
      </c>
    </row>
    <row r="45" spans="1:7" ht="21.75" customHeight="1" x14ac:dyDescent="0.2">
      <c r="A45" s="72" t="s">
        <v>31</v>
      </c>
      <c r="B45" s="73">
        <v>11581.09</v>
      </c>
      <c r="C45" s="73">
        <f>'Ek. i prog. klasifikacija'!G20+'Ek. i prog. klasifikacija'!G99+'Ek. i prog. klasifikacija'!G117+'Ek. i prog. klasifikacija'!G161</f>
        <v>20380</v>
      </c>
      <c r="D45" s="73">
        <f>'Ek. i prog. klasifikacija'!H20+'Ek. i prog. klasifikacija'!H99+'Ek. i prog. klasifikacija'!H117+'Ek. i prog. klasifikacija'!H161</f>
        <v>24175</v>
      </c>
      <c r="E45" s="73">
        <f>'Ek. i prog. klasifikacija'!I20+'Ek. i prog. klasifikacija'!I99+'Ek. i prog. klasifikacija'!I117+'Ek. i prog. klasifikacija'!I161</f>
        <v>14669.62</v>
      </c>
      <c r="F45" s="70">
        <f t="shared" si="17"/>
        <v>1.2666873325395105</v>
      </c>
      <c r="G45" s="85">
        <f t="shared" si="18"/>
        <v>0.60680951396070326</v>
      </c>
    </row>
    <row r="46" spans="1:7" ht="21.75" customHeight="1" x14ac:dyDescent="0.2">
      <c r="A46" s="72" t="s">
        <v>32</v>
      </c>
      <c r="B46" s="73">
        <v>98632.98</v>
      </c>
      <c r="C46" s="73">
        <f>'Ek. i prog. klasifikacija'!G118+'Ek. i prog. klasifikacija'!G162+'Ek. i prog. klasifikacija'!G234+'Ek. i prog. klasifikacija'!G245</f>
        <v>22600</v>
      </c>
      <c r="D46" s="73">
        <f>'Ek. i prog. klasifikacija'!H118+'Ek. i prog. klasifikacija'!H162+'Ek. i prog. klasifikacija'!H234+'Ek. i prog. klasifikacija'!H245</f>
        <v>24600</v>
      </c>
      <c r="E46" s="73">
        <f>'Ek. i prog. klasifikacija'!I118+'Ek. i prog. klasifikacija'!I162+'Ek. i prog. klasifikacija'!I234+'Ek. i prog. klasifikacija'!I245</f>
        <v>104006.81999999999</v>
      </c>
      <c r="F46" s="70">
        <f t="shared" si="17"/>
        <v>1.0544831961885366</v>
      </c>
      <c r="G46" s="85">
        <f t="shared" si="18"/>
        <v>4.2279195121951219</v>
      </c>
    </row>
    <row r="47" spans="1:7" ht="21.75" customHeight="1" x14ac:dyDescent="0.2">
      <c r="A47" s="72" t="s">
        <v>33</v>
      </c>
      <c r="B47" s="73">
        <v>17745.169999999998</v>
      </c>
      <c r="C47" s="73">
        <f>'Ek. i prog. klasifikacija'!G21+'Ek. i prog. klasifikacija'!G77+'Ek. i prog. klasifikacija'!G119</f>
        <v>51905</v>
      </c>
      <c r="D47" s="73">
        <f>'Ek. i prog. klasifikacija'!H21+'Ek. i prog. klasifikacija'!H77+'Ek. i prog. klasifikacija'!H119</f>
        <v>52632</v>
      </c>
      <c r="E47" s="73">
        <f>'Ek. i prog. klasifikacija'!I21+'Ek. i prog. klasifikacija'!I77+'Ek. i prog. klasifikacija'!I119</f>
        <v>19639.689999999999</v>
      </c>
      <c r="F47" s="70">
        <f t="shared" si="17"/>
        <v>1.106762572576087</v>
      </c>
      <c r="G47" s="85">
        <f t="shared" si="18"/>
        <v>0.37315112479100165</v>
      </c>
    </row>
    <row r="48" spans="1:7" ht="21.75" customHeight="1" x14ac:dyDescent="0.2">
      <c r="A48" s="72" t="s">
        <v>34</v>
      </c>
      <c r="B48" s="73">
        <v>1564.45</v>
      </c>
      <c r="C48" s="73">
        <f>'Ek. i prog. klasifikacija'!G22+'Ek. i prog. klasifikacija'!G120</f>
        <v>5000</v>
      </c>
      <c r="D48" s="73">
        <f>'Ek. i prog. klasifikacija'!H22+'Ek. i prog. klasifikacija'!H120</f>
        <v>5000</v>
      </c>
      <c r="E48" s="73">
        <f>'Ek. i prog. klasifikacija'!I22+'Ek. i prog. klasifikacija'!I120</f>
        <v>1267.1600000000001</v>
      </c>
      <c r="F48" s="70">
        <f t="shared" si="17"/>
        <v>0.80997155549873756</v>
      </c>
      <c r="G48" s="85">
        <f t="shared" si="18"/>
        <v>0.25343199999999999</v>
      </c>
    </row>
    <row r="49" spans="1:7" ht="21.75" customHeight="1" x14ac:dyDescent="0.2">
      <c r="A49" s="72" t="s">
        <v>35</v>
      </c>
      <c r="B49" s="73">
        <v>6816.05</v>
      </c>
      <c r="C49" s="73">
        <f>'Ek. i prog. klasifikacija'!G163+'Ek. i prog. klasifikacija'!G23+'Ek. i prog. klasifikacija'!G87+'Ek. i prog. klasifikacija'!G121</f>
        <v>9264</v>
      </c>
      <c r="D49" s="73">
        <f>'Ek. i prog. klasifikacija'!H163+'Ek. i prog. klasifikacija'!H23+'Ek. i prog. klasifikacija'!H87+'Ek. i prog. klasifikacija'!H121</f>
        <v>8564</v>
      </c>
      <c r="E49" s="73">
        <f>'Ek. i prog. klasifikacija'!I163+'Ek. i prog. klasifikacija'!I23+'Ek. i prog. klasifikacija'!I87+'Ek. i prog. klasifikacija'!I121</f>
        <v>2085.5099999999998</v>
      </c>
      <c r="F49" s="70">
        <f t="shared" si="17"/>
        <v>0.30597046676594208</v>
      </c>
      <c r="G49" s="85">
        <f t="shared" si="18"/>
        <v>0.24352055114432505</v>
      </c>
    </row>
    <row r="50" spans="1:7" ht="21.75" customHeight="1" x14ac:dyDescent="0.2">
      <c r="A50" s="72" t="s">
        <v>36</v>
      </c>
      <c r="B50" s="73">
        <v>445.43</v>
      </c>
      <c r="C50" s="73">
        <f>'Ek. i prog. klasifikacija'!G164+'Ek. i prog. klasifikacija'!G24</f>
        <v>1765</v>
      </c>
      <c r="D50" s="73">
        <f>'Ek. i prog. klasifikacija'!H164+'Ek. i prog. klasifikacija'!H24</f>
        <v>1765</v>
      </c>
      <c r="E50" s="73">
        <f>'Ek. i prog. klasifikacija'!I164+'Ek. i prog. klasifikacija'!I24</f>
        <v>632.5</v>
      </c>
      <c r="F50" s="70">
        <f t="shared" si="17"/>
        <v>1.4199762027703566</v>
      </c>
      <c r="G50" s="85">
        <f t="shared" si="18"/>
        <v>0.35835694050991501</v>
      </c>
    </row>
    <row r="51" spans="1:7" ht="21.75" customHeight="1" x14ac:dyDescent="0.2">
      <c r="A51" s="67" t="s">
        <v>37</v>
      </c>
      <c r="B51" s="68">
        <f>SUM(B52:B60)</f>
        <v>42791.040000000001</v>
      </c>
      <c r="C51" s="68">
        <f t="shared" ref="C51:E51" si="24">SUM(C52:C60)</f>
        <v>93863</v>
      </c>
      <c r="D51" s="68">
        <f t="shared" si="24"/>
        <v>103152</v>
      </c>
      <c r="E51" s="68">
        <f t="shared" si="24"/>
        <v>43147.68</v>
      </c>
      <c r="F51" s="71">
        <f t="shared" si="17"/>
        <v>1.0083344550634898</v>
      </c>
      <c r="G51" s="69">
        <f t="shared" si="18"/>
        <v>0.41829222894369472</v>
      </c>
    </row>
    <row r="52" spans="1:7" ht="21.75" customHeight="1" x14ac:dyDescent="0.2">
      <c r="A52" s="72" t="s">
        <v>38</v>
      </c>
      <c r="B52" s="73">
        <v>1880.94</v>
      </c>
      <c r="C52" s="73">
        <f>'Ek. i prog. klasifikacija'!G26+'Ek. i prog. klasifikacija'!G123</f>
        <v>4798</v>
      </c>
      <c r="D52" s="73">
        <f>'Ek. i prog. klasifikacija'!H26+'Ek. i prog. klasifikacija'!H123</f>
        <v>5165</v>
      </c>
      <c r="E52" s="73">
        <f>'Ek. i prog. klasifikacija'!I26+'Ek. i prog. klasifikacija'!I123</f>
        <v>2404.86</v>
      </c>
      <c r="F52" s="70">
        <f t="shared" si="17"/>
        <v>1.278541580273693</v>
      </c>
      <c r="G52" s="85">
        <f t="shared" si="18"/>
        <v>0.46560696999031947</v>
      </c>
    </row>
    <row r="53" spans="1:7" ht="21.75" customHeight="1" x14ac:dyDescent="0.2">
      <c r="A53" s="72" t="s">
        <v>39</v>
      </c>
      <c r="B53" s="73">
        <v>13626.92</v>
      </c>
      <c r="C53" s="73">
        <f>'Ek. i prog. klasifikacija'!G27+'Ek. i prog. klasifikacija'!G50+'Ek. i prog. klasifikacija'!G101+'Ek. i prog. klasifikacija'!G124+'Ek. i prog. klasifikacija'!G166+'Ek. i prog. klasifikacija'!G181+'Ek. i prog. klasifikacija'!G186+'Ek. i prog. klasifikacija'!G79</f>
        <v>49524</v>
      </c>
      <c r="D53" s="73">
        <f>'Ek. i prog. klasifikacija'!H27+'Ek. i prog. klasifikacija'!H50+'Ek. i prog. klasifikacija'!H101+'Ek. i prog. klasifikacija'!H124+'Ek. i prog. klasifikacija'!H166+'Ek. i prog. klasifikacija'!H181+'Ek. i prog. klasifikacija'!H186+'Ek. i prog. klasifikacija'!H79</f>
        <v>49921</v>
      </c>
      <c r="E53" s="73">
        <f>'Ek. i prog. klasifikacija'!I27+'Ek. i prog. klasifikacija'!I50+'Ek. i prog. klasifikacija'!I101+'Ek. i prog. klasifikacija'!I124+'Ek. i prog. klasifikacija'!I166+'Ek. i prog. klasifikacija'!I181+'Ek. i prog. klasifikacija'!I186+'Ek. i prog. klasifikacija'!I79</f>
        <v>12446</v>
      </c>
      <c r="F53" s="70">
        <f t="shared" si="17"/>
        <v>0.91333918449657003</v>
      </c>
      <c r="G53" s="85">
        <f t="shared" si="18"/>
        <v>0.24931391598725988</v>
      </c>
    </row>
    <row r="54" spans="1:7" ht="21.75" customHeight="1" x14ac:dyDescent="0.2">
      <c r="A54" s="72" t="s">
        <v>40</v>
      </c>
      <c r="B54" s="73">
        <v>63.72</v>
      </c>
      <c r="C54" s="73">
        <f>'Ek. i prog. klasifikacija'!G28</f>
        <v>133</v>
      </c>
      <c r="D54" s="73">
        <f>'Ek. i prog. klasifikacija'!H28</f>
        <v>133</v>
      </c>
      <c r="E54" s="73">
        <f>'Ek. i prog. klasifikacija'!I28</f>
        <v>63.72</v>
      </c>
      <c r="F54" s="70">
        <f t="shared" si="17"/>
        <v>1</v>
      </c>
      <c r="G54" s="85">
        <f t="shared" si="18"/>
        <v>0.47909774436090224</v>
      </c>
    </row>
    <row r="55" spans="1:7" ht="21.75" customHeight="1" x14ac:dyDescent="0.2">
      <c r="A55" s="72" t="s">
        <v>41</v>
      </c>
      <c r="B55" s="73">
        <v>10717.63</v>
      </c>
      <c r="C55" s="73">
        <f>'Ek. i prog. klasifikacija'!G29+'Ek. i prog. klasifikacija'!G125+'Ek. i prog. klasifikacija'!G167</f>
        <v>19588</v>
      </c>
      <c r="D55" s="73">
        <f>'Ek. i prog. klasifikacija'!H29+'Ek. i prog. klasifikacija'!H125+'Ek. i prog. klasifikacija'!H167</f>
        <v>22444</v>
      </c>
      <c r="E55" s="73">
        <f>'Ek. i prog. klasifikacija'!I29+'Ek. i prog. klasifikacija'!I125+'Ek. i prog. klasifikacija'!I167</f>
        <v>12146.17</v>
      </c>
      <c r="F55" s="70">
        <f t="shared" si="17"/>
        <v>1.1332887961237701</v>
      </c>
      <c r="G55" s="85">
        <f t="shared" si="18"/>
        <v>0.54117670646943505</v>
      </c>
    </row>
    <row r="56" spans="1:7" ht="21.75" customHeight="1" x14ac:dyDescent="0.2">
      <c r="A56" s="72" t="s">
        <v>70</v>
      </c>
      <c r="B56" s="73">
        <v>0</v>
      </c>
      <c r="C56" s="73">
        <f>'Ek. i prog. klasifikacija'!G30</f>
        <v>0</v>
      </c>
      <c r="D56" s="73">
        <f>'Ek. i prog. klasifikacija'!H30</f>
        <v>0</v>
      </c>
      <c r="E56" s="73">
        <f>'Ek. i prog. klasifikacija'!I30</f>
        <v>1457.75</v>
      </c>
      <c r="F56" s="70">
        <f t="shared" si="17"/>
        <v>0</v>
      </c>
      <c r="G56" s="85">
        <f t="shared" si="18"/>
        <v>0</v>
      </c>
    </row>
    <row r="57" spans="1:7" ht="21.75" customHeight="1" x14ac:dyDescent="0.2">
      <c r="A57" s="72" t="s">
        <v>42</v>
      </c>
      <c r="B57" s="73">
        <v>11637.43</v>
      </c>
      <c r="C57" s="73">
        <f>'Ek. i prog. klasifikacija'!G31+'Ek. i prog. klasifikacija'!G126+'Ek. i prog. klasifikacija'!G168</f>
        <v>1500</v>
      </c>
      <c r="D57" s="73">
        <f>'Ek. i prog. klasifikacija'!H31+'Ek. i prog. klasifikacija'!H126+'Ek. i prog. klasifikacija'!H168</f>
        <v>1858</v>
      </c>
      <c r="E57" s="73">
        <f>'Ek. i prog. klasifikacija'!I31+'Ek. i prog. klasifikacija'!I126+'Ek. i prog. klasifikacija'!I168</f>
        <v>455.92999999999995</v>
      </c>
      <c r="F57" s="70">
        <f t="shared" si="17"/>
        <v>3.917789408829956E-2</v>
      </c>
      <c r="G57" s="85">
        <f t="shared" si="18"/>
        <v>0.24538751345532828</v>
      </c>
    </row>
    <row r="58" spans="1:7" ht="21.75" customHeight="1" x14ac:dyDescent="0.2">
      <c r="A58" s="72" t="s">
        <v>43</v>
      </c>
      <c r="B58" s="73">
        <v>122.21</v>
      </c>
      <c r="C58" s="73">
        <f>'Ek. i prog. klasifikacija'!G32+'Ek. i prog. klasifikacija'!G102+'Ek. i prog. klasifikacija'!G127</f>
        <v>231</v>
      </c>
      <c r="D58" s="73">
        <f>'Ek. i prog. klasifikacija'!H32+'Ek. i prog. klasifikacija'!H102+'Ek. i prog. klasifikacija'!H127</f>
        <v>231</v>
      </c>
      <c r="E58" s="73">
        <f>'Ek. i prog. klasifikacija'!I32+'Ek. i prog. klasifikacija'!I102+'Ek. i prog. klasifikacija'!I127</f>
        <v>211.81</v>
      </c>
      <c r="F58" s="70">
        <f t="shared" si="17"/>
        <v>1.7331642255134605</v>
      </c>
      <c r="G58" s="85">
        <f t="shared" si="18"/>
        <v>0.91692640692640692</v>
      </c>
    </row>
    <row r="59" spans="1:7" ht="21.75" customHeight="1" x14ac:dyDescent="0.2">
      <c r="A59" s="72" t="s">
        <v>44</v>
      </c>
      <c r="B59" s="73">
        <v>2765.65</v>
      </c>
      <c r="C59" s="73">
        <f>'Ek. i prog. klasifikacija'!G33</f>
        <v>3689</v>
      </c>
      <c r="D59" s="73">
        <f>'Ek. i prog. klasifikacija'!H33</f>
        <v>5000</v>
      </c>
      <c r="E59" s="73">
        <f>'Ek. i prog. klasifikacija'!I33</f>
        <v>3436.61</v>
      </c>
      <c r="F59" s="70">
        <f t="shared" si="17"/>
        <v>1.2426048126118634</v>
      </c>
      <c r="G59" s="85">
        <f t="shared" si="18"/>
        <v>0.68732199999999999</v>
      </c>
    </row>
    <row r="60" spans="1:7" ht="21.75" customHeight="1" x14ac:dyDescent="0.2">
      <c r="A60" s="72" t="s">
        <v>45</v>
      </c>
      <c r="B60" s="73">
        <v>1976.54</v>
      </c>
      <c r="C60" s="73">
        <f>'Ek. i prog. klasifikacija'!G34</f>
        <v>14400</v>
      </c>
      <c r="D60" s="73">
        <f>'Ek. i prog. klasifikacija'!H34</f>
        <v>18400</v>
      </c>
      <c r="E60" s="73">
        <f>'Ek. i prog. klasifikacija'!I34</f>
        <v>10524.83</v>
      </c>
      <c r="F60" s="70">
        <f t="shared" si="17"/>
        <v>5.3248757930525059</v>
      </c>
      <c r="G60" s="85">
        <f t="shared" si="18"/>
        <v>0.57200163043478258</v>
      </c>
    </row>
    <row r="61" spans="1:7" ht="21.75" customHeight="1" x14ac:dyDescent="0.2">
      <c r="A61" s="67" t="s">
        <v>46</v>
      </c>
      <c r="B61" s="68">
        <f>SUM(B62:B67)</f>
        <v>5033.6900000000005</v>
      </c>
      <c r="C61" s="68">
        <f t="shared" ref="C61:D61" si="25">SUM(C62:C67)</f>
        <v>12614</v>
      </c>
      <c r="D61" s="68">
        <f t="shared" si="25"/>
        <v>10064</v>
      </c>
      <c r="E61" s="68">
        <f>SUM(E62:E67)</f>
        <v>2376.5099999999998</v>
      </c>
      <c r="F61" s="71">
        <f t="shared" si="17"/>
        <v>0.47212084971462276</v>
      </c>
      <c r="G61" s="69">
        <f t="shared" si="18"/>
        <v>0.23613970588235292</v>
      </c>
    </row>
    <row r="62" spans="1:7" ht="21.75" customHeight="1" x14ac:dyDescent="0.2">
      <c r="A62" s="72" t="s">
        <v>238</v>
      </c>
      <c r="B62" s="73">
        <v>2636.53</v>
      </c>
      <c r="C62" s="73">
        <f>'Ek. i prog. klasifikacija'!G36</f>
        <v>2700</v>
      </c>
      <c r="D62" s="73">
        <f>'Ek. i prog. klasifikacija'!H36</f>
        <v>2700</v>
      </c>
      <c r="E62" s="73">
        <f>'Ek. i prog. klasifikacija'!I36</f>
        <v>0</v>
      </c>
      <c r="F62" s="70">
        <f t="shared" ref="F62" si="26">+IFERROR(E62/B62,)</f>
        <v>0</v>
      </c>
      <c r="G62" s="85">
        <f t="shared" ref="G62" si="27">+IFERROR(E62/D62,)</f>
        <v>0</v>
      </c>
    </row>
    <row r="63" spans="1:7" ht="21.75" customHeight="1" x14ac:dyDescent="0.2">
      <c r="A63" s="72" t="s">
        <v>221</v>
      </c>
      <c r="B63" s="73">
        <v>373</v>
      </c>
      <c r="C63" s="73">
        <f>'Ek. i prog. klasifikacija'!G37+'Ek. i prog. klasifikacija'!G129</f>
        <v>3550</v>
      </c>
      <c r="D63" s="73">
        <f>'Ek. i prog. klasifikacija'!H37+'Ek. i prog. klasifikacija'!H129</f>
        <v>2000</v>
      </c>
      <c r="E63" s="73">
        <f>'Ek. i prog. klasifikacija'!I37+'Ek. i prog. klasifikacija'!I129</f>
        <v>120.7</v>
      </c>
      <c r="F63" s="70">
        <f t="shared" si="17"/>
        <v>0.32359249329758716</v>
      </c>
      <c r="G63" s="85">
        <f t="shared" si="18"/>
        <v>6.0350000000000001E-2</v>
      </c>
    </row>
    <row r="64" spans="1:7" ht="21.75" customHeight="1" x14ac:dyDescent="0.2">
      <c r="A64" s="72" t="s">
        <v>47</v>
      </c>
      <c r="B64" s="73">
        <v>181.09</v>
      </c>
      <c r="C64" s="73">
        <f>'Ek. i prog. klasifikacija'!G38</f>
        <v>364</v>
      </c>
      <c r="D64" s="73">
        <f>'Ek. i prog. klasifikacija'!H38</f>
        <v>364</v>
      </c>
      <c r="E64" s="73">
        <f>'Ek. i prog. klasifikacija'!I38</f>
        <v>243.09</v>
      </c>
      <c r="F64" s="70">
        <f t="shared" si="17"/>
        <v>1.3423711966425533</v>
      </c>
      <c r="G64" s="85">
        <f t="shared" si="18"/>
        <v>0.66782967032967033</v>
      </c>
    </row>
    <row r="65" spans="1:7" ht="21.75" customHeight="1" x14ac:dyDescent="0.2">
      <c r="A65" s="72" t="s">
        <v>48</v>
      </c>
      <c r="B65" s="73">
        <v>1493.16</v>
      </c>
      <c r="C65" s="73">
        <f>'Ek. i prog. klasifikacija'!G66+'Ek. i prog. klasifikacija'!G39</f>
        <v>4000</v>
      </c>
      <c r="D65" s="73">
        <f>'Ek. i prog. klasifikacija'!H66+'Ek. i prog. klasifikacija'!H39</f>
        <v>3000</v>
      </c>
      <c r="E65" s="73">
        <f>'Ek. i prog. klasifikacija'!I66+'Ek. i prog. klasifikacija'!I39</f>
        <v>1992.81</v>
      </c>
      <c r="F65" s="70">
        <f t="shared" si="17"/>
        <v>1.3346258940769911</v>
      </c>
      <c r="G65" s="85">
        <f t="shared" si="18"/>
        <v>0.66427000000000003</v>
      </c>
    </row>
    <row r="66" spans="1:7" ht="21.75" customHeight="1" x14ac:dyDescent="0.2">
      <c r="A66" s="72" t="s">
        <v>49</v>
      </c>
      <c r="B66" s="73">
        <v>0</v>
      </c>
      <c r="C66" s="73">
        <f>'Ek. i prog. klasifikacija'!G67</f>
        <v>0</v>
      </c>
      <c r="D66" s="73">
        <f>'Ek. i prog. klasifikacija'!H67</f>
        <v>0</v>
      </c>
      <c r="E66" s="73">
        <f>'Ek. i prog. klasifikacija'!I67</f>
        <v>0</v>
      </c>
      <c r="F66" s="70">
        <f t="shared" si="17"/>
        <v>0</v>
      </c>
      <c r="G66" s="85">
        <f t="shared" si="18"/>
        <v>0</v>
      </c>
    </row>
    <row r="67" spans="1:7" ht="21.75" customHeight="1" x14ac:dyDescent="0.2">
      <c r="A67" s="72" t="s">
        <v>50</v>
      </c>
      <c r="B67" s="73">
        <v>349.91</v>
      </c>
      <c r="C67" s="73">
        <f>'Ek. i prog. klasifikacija'!G40+'Ek. i prog. klasifikacija'!G89</f>
        <v>2000</v>
      </c>
      <c r="D67" s="73">
        <f>'Ek. i prog. klasifikacija'!H40+'Ek. i prog. klasifikacija'!H89</f>
        <v>2000</v>
      </c>
      <c r="E67" s="73">
        <f>'Ek. i prog. klasifikacija'!I40+'Ek. i prog. klasifikacija'!I89</f>
        <v>19.91</v>
      </c>
      <c r="F67" s="70">
        <f t="shared" si="17"/>
        <v>5.6900345803206534E-2</v>
      </c>
      <c r="G67" s="85">
        <f t="shared" si="18"/>
        <v>9.9550000000000003E-3</v>
      </c>
    </row>
    <row r="68" spans="1:7" s="11" customFormat="1" ht="21.75" customHeight="1" x14ac:dyDescent="0.2">
      <c r="A68" s="81" t="s">
        <v>51</v>
      </c>
      <c r="B68" s="82">
        <f>B69</f>
        <v>697.8</v>
      </c>
      <c r="C68" s="82">
        <f t="shared" ref="C68:E68" si="28">C69</f>
        <v>1029</v>
      </c>
      <c r="D68" s="82">
        <f t="shared" si="28"/>
        <v>1310</v>
      </c>
      <c r="E68" s="82">
        <f t="shared" si="28"/>
        <v>849.55</v>
      </c>
      <c r="F68" s="84">
        <f t="shared" si="17"/>
        <v>1.217469188879335</v>
      </c>
      <c r="G68" s="83">
        <f t="shared" si="18"/>
        <v>0.64851145038167934</v>
      </c>
    </row>
    <row r="69" spans="1:7" ht="21.75" customHeight="1" x14ac:dyDescent="0.2">
      <c r="A69" s="67" t="s">
        <v>52</v>
      </c>
      <c r="B69" s="68">
        <f>B70</f>
        <v>697.8</v>
      </c>
      <c r="C69" s="68">
        <f t="shared" ref="C69:D69" si="29">C70+C71</f>
        <v>1029</v>
      </c>
      <c r="D69" s="68">
        <f t="shared" si="29"/>
        <v>1310</v>
      </c>
      <c r="E69" s="68">
        <f>E70+E71</f>
        <v>849.55</v>
      </c>
      <c r="F69" s="71">
        <f t="shared" si="17"/>
        <v>1.217469188879335</v>
      </c>
      <c r="G69" s="69">
        <f t="shared" si="18"/>
        <v>0.64851145038167934</v>
      </c>
    </row>
    <row r="70" spans="1:7" ht="21.75" customHeight="1" x14ac:dyDescent="0.2">
      <c r="A70" s="72" t="s">
        <v>53</v>
      </c>
      <c r="B70" s="73">
        <v>697.8</v>
      </c>
      <c r="C70" s="73">
        <f>'Ek. i prog. klasifikacija'!G43+'Ek. i prog. klasifikacija'!G171</f>
        <v>1029</v>
      </c>
      <c r="D70" s="73">
        <f>'Ek. i prog. klasifikacija'!H43+'Ek. i prog. klasifikacija'!H171</f>
        <v>1300</v>
      </c>
      <c r="E70" s="73">
        <f>'Ek. i prog. klasifikacija'!I43+'Ek. i prog. klasifikacija'!I171</f>
        <v>840.9</v>
      </c>
      <c r="F70" s="70">
        <f t="shared" si="17"/>
        <v>1.205073086844368</v>
      </c>
      <c r="G70" s="85">
        <f t="shared" si="18"/>
        <v>0.64684615384615385</v>
      </c>
    </row>
    <row r="71" spans="1:7" ht="21.75" customHeight="1" x14ac:dyDescent="0.2">
      <c r="A71" s="72" t="s">
        <v>268</v>
      </c>
      <c r="B71" s="73">
        <v>0</v>
      </c>
      <c r="C71" s="73">
        <f>'Ek. i prog. klasifikacija'!G44</f>
        <v>0</v>
      </c>
      <c r="D71" s="73">
        <f>'Ek. i prog. klasifikacija'!H44</f>
        <v>10</v>
      </c>
      <c r="E71" s="73">
        <f>'Ek. i prog. klasifikacija'!I44</f>
        <v>8.65</v>
      </c>
      <c r="F71" s="70">
        <f t="shared" si="17"/>
        <v>0</v>
      </c>
      <c r="G71" s="85">
        <f t="shared" si="18"/>
        <v>0.86499999999999999</v>
      </c>
    </row>
    <row r="72" spans="1:7" s="11" customFormat="1" ht="21.75" customHeight="1" x14ac:dyDescent="0.2">
      <c r="A72" s="81" t="s">
        <v>54</v>
      </c>
      <c r="B72" s="82">
        <f t="shared" ref="B72" si="30">B73</f>
        <v>2942.6</v>
      </c>
      <c r="C72" s="82">
        <f t="shared" ref="C72:D72" si="31">C73</f>
        <v>99822</v>
      </c>
      <c r="D72" s="82">
        <f t="shared" si="31"/>
        <v>196755</v>
      </c>
      <c r="E72" s="82">
        <f t="shared" ref="E72" si="32">E73</f>
        <v>5361.43</v>
      </c>
      <c r="F72" s="84">
        <f t="shared" si="17"/>
        <v>1.8220043498946512</v>
      </c>
      <c r="G72" s="83">
        <f t="shared" si="18"/>
        <v>2.724926939594928E-2</v>
      </c>
    </row>
    <row r="73" spans="1:7" ht="21.75" customHeight="1" x14ac:dyDescent="0.2">
      <c r="A73" s="67" t="s">
        <v>55</v>
      </c>
      <c r="B73" s="68">
        <f>SUM(B74:B75)</f>
        <v>2942.6</v>
      </c>
      <c r="C73" s="68">
        <f>SUM(C74:C75)</f>
        <v>99822</v>
      </c>
      <c r="D73" s="68">
        <f>SUM(D74:D75)</f>
        <v>196755</v>
      </c>
      <c r="E73" s="68">
        <f>SUM(E74:E75)</f>
        <v>5361.43</v>
      </c>
      <c r="F73" s="71">
        <f t="shared" si="17"/>
        <v>1.8220043498946512</v>
      </c>
      <c r="G73" s="69">
        <f t="shared" si="18"/>
        <v>2.724926939594928E-2</v>
      </c>
    </row>
    <row r="74" spans="1:7" ht="21.75" customHeight="1" x14ac:dyDescent="0.2">
      <c r="A74" s="72" t="s">
        <v>222</v>
      </c>
      <c r="B74" s="73">
        <v>0</v>
      </c>
      <c r="C74" s="73">
        <f>'Ek. i prog. klasifikacija'!G135</f>
        <v>0</v>
      </c>
      <c r="D74" s="73">
        <f>'Ek. i prog. klasifikacija'!H135</f>
        <v>0</v>
      </c>
      <c r="E74" s="73">
        <f>'Ek. i prog. klasifikacija'!I82+'Ek. i prog. klasifikacija'!I135</f>
        <v>1715.36</v>
      </c>
      <c r="F74" s="70">
        <f t="shared" si="17"/>
        <v>0</v>
      </c>
      <c r="G74" s="85">
        <f t="shared" si="18"/>
        <v>0</v>
      </c>
    </row>
    <row r="75" spans="1:7" ht="21.75" customHeight="1" x14ac:dyDescent="0.2">
      <c r="A75" s="72" t="s">
        <v>56</v>
      </c>
      <c r="B75" s="73">
        <v>2942.6</v>
      </c>
      <c r="C75" s="73">
        <f>'Ek. i prog. klasifikacija'!G136+'Ek. i prog. klasifikacija'!G239+'Ek. i prog. klasifikacija'!G248+'Ek. i prog. klasifikacija'!G82</f>
        <v>99822</v>
      </c>
      <c r="D75" s="73">
        <f>'Ek. i prog. klasifikacija'!H136+'Ek. i prog. klasifikacija'!H239+'Ek. i prog. klasifikacija'!H248+'Ek. i prog. klasifikacija'!H82</f>
        <v>196755</v>
      </c>
      <c r="E75" s="73">
        <f>'Ek. i prog. klasifikacija'!I136+'Ek. i prog. klasifikacija'!I239+'Ek. i prog. klasifikacija'!I248</f>
        <v>3646.07</v>
      </c>
      <c r="F75" s="70">
        <f t="shared" si="17"/>
        <v>1.2390640929789982</v>
      </c>
      <c r="G75" s="85">
        <f t="shared" si="18"/>
        <v>1.8531015730222866E-2</v>
      </c>
    </row>
    <row r="76" spans="1:7" ht="21.75" customHeight="1" x14ac:dyDescent="0.2">
      <c r="A76" s="81" t="s">
        <v>239</v>
      </c>
      <c r="B76" s="82">
        <f t="shared" ref="B76:E76" si="33">B77</f>
        <v>1641.78</v>
      </c>
      <c r="C76" s="82">
        <f t="shared" si="33"/>
        <v>0</v>
      </c>
      <c r="D76" s="82">
        <f t="shared" si="33"/>
        <v>1689</v>
      </c>
      <c r="E76" s="82">
        <f t="shared" si="33"/>
        <v>1687.66</v>
      </c>
      <c r="F76" s="84">
        <f t="shared" ref="F76:F78" si="34">+IFERROR(E76/B76,)</f>
        <v>1.0279452789046035</v>
      </c>
      <c r="G76" s="83">
        <f t="shared" ref="G76:G78" si="35">+IFERROR(E76/D76,)</f>
        <v>0.99920663114268804</v>
      </c>
    </row>
    <row r="77" spans="1:7" ht="21.75" customHeight="1" x14ac:dyDescent="0.2">
      <c r="A77" s="67" t="s">
        <v>240</v>
      </c>
      <c r="B77" s="68">
        <f>SUM(B78)</f>
        <v>1641.78</v>
      </c>
      <c r="C77" s="68">
        <f t="shared" ref="C77:E77" si="36">SUM(C78)</f>
        <v>0</v>
      </c>
      <c r="D77" s="68">
        <f t="shared" si="36"/>
        <v>1689</v>
      </c>
      <c r="E77" s="68">
        <f t="shared" si="36"/>
        <v>1687.66</v>
      </c>
      <c r="F77" s="71">
        <f t="shared" si="34"/>
        <v>1.0279452789046035</v>
      </c>
      <c r="G77" s="69">
        <f t="shared" si="35"/>
        <v>0.99920663114268804</v>
      </c>
    </row>
    <row r="78" spans="1:7" ht="21.75" customHeight="1" x14ac:dyDescent="0.2">
      <c r="A78" s="72" t="s">
        <v>241</v>
      </c>
      <c r="B78" s="73">
        <v>1641.78</v>
      </c>
      <c r="C78" s="73">
        <f>'Ek. i prog. klasifikacija'!G139</f>
        <v>0</v>
      </c>
      <c r="D78" s="73">
        <f>'Ek. i prog. klasifikacija'!H139</f>
        <v>1689</v>
      </c>
      <c r="E78" s="73">
        <f>'Ek. i prog. klasifikacija'!I139</f>
        <v>1687.66</v>
      </c>
      <c r="F78" s="70">
        <f t="shared" si="34"/>
        <v>1.0279452789046035</v>
      </c>
      <c r="G78" s="85">
        <f t="shared" si="35"/>
        <v>0.99920663114268804</v>
      </c>
    </row>
    <row r="79" spans="1:7" s="10" customFormat="1" ht="24" customHeight="1" x14ac:dyDescent="0.2">
      <c r="A79" s="89" t="s">
        <v>57</v>
      </c>
      <c r="B79" s="90">
        <f>B80</f>
        <v>9554.8700000000008</v>
      </c>
      <c r="C79" s="90">
        <f t="shared" ref="C79:E79" si="37">C80</f>
        <v>74694</v>
      </c>
      <c r="D79" s="90">
        <f t="shared" si="37"/>
        <v>67833</v>
      </c>
      <c r="E79" s="90">
        <f t="shared" si="37"/>
        <v>4274.63</v>
      </c>
      <c r="F79" s="95">
        <f t="shared" si="17"/>
        <v>0.44737709670565895</v>
      </c>
      <c r="G79" s="91">
        <f t="shared" si="18"/>
        <v>6.3016968142349597E-2</v>
      </c>
    </row>
    <row r="80" spans="1:7" s="12" customFormat="1" ht="21.75" customHeight="1" x14ac:dyDescent="0.2">
      <c r="A80" s="81" t="s">
        <v>58</v>
      </c>
      <c r="B80" s="82">
        <f>B81+B86</f>
        <v>9554.8700000000008</v>
      </c>
      <c r="C80" s="82">
        <f t="shared" ref="C80:E80" si="38">C81+C86</f>
        <v>74694</v>
      </c>
      <c r="D80" s="82">
        <f t="shared" si="38"/>
        <v>67833</v>
      </c>
      <c r="E80" s="82">
        <f t="shared" si="38"/>
        <v>4274.63</v>
      </c>
      <c r="F80" s="84">
        <f t="shared" si="17"/>
        <v>0.44737709670565895</v>
      </c>
      <c r="G80" s="83">
        <f t="shared" si="18"/>
        <v>6.3016968142349597E-2</v>
      </c>
    </row>
    <row r="81" spans="1:7" ht="21.75" customHeight="1" x14ac:dyDescent="0.2">
      <c r="A81" s="67" t="s">
        <v>59</v>
      </c>
      <c r="B81" s="68">
        <f t="shared" ref="B81:D81" si="39">SUM(B82:B85)</f>
        <v>9554.8700000000008</v>
      </c>
      <c r="C81" s="68">
        <f t="shared" si="39"/>
        <v>37340</v>
      </c>
      <c r="D81" s="68">
        <f t="shared" si="39"/>
        <v>30479</v>
      </c>
      <c r="E81" s="68">
        <f>SUM(E82:E85)</f>
        <v>4274.63</v>
      </c>
      <c r="F81" s="71">
        <f t="shared" si="17"/>
        <v>0.44737709670565895</v>
      </c>
      <c r="G81" s="69">
        <f t="shared" si="18"/>
        <v>0.14024836772860003</v>
      </c>
    </row>
    <row r="82" spans="1:7" ht="21.75" customHeight="1" x14ac:dyDescent="0.2">
      <c r="A82" s="72" t="s">
        <v>60</v>
      </c>
      <c r="B82" s="73">
        <v>3700</v>
      </c>
      <c r="C82" s="73">
        <f>'Ek. i prog. klasifikacija'!G143+'Ek. i prog. klasifikacija'!G175+'Ek. i prog. klasifikacija'!G255+'Ek. i prog. klasifikacija'!G272+'Ek. i prog. klasifikacija'!G106</f>
        <v>27323</v>
      </c>
      <c r="D82" s="73">
        <f>'Ek. i prog. klasifikacija'!H143+'Ek. i prog. klasifikacija'!H175+'Ek. i prog. klasifikacija'!H255+'Ek. i prog. klasifikacija'!H272+'Ek. i prog. klasifikacija'!H106</f>
        <v>21886</v>
      </c>
      <c r="E82" s="73">
        <f>'Ek. i prog. klasifikacija'!I143+'Ek. i prog. klasifikacija'!I175+'Ek. i prog. klasifikacija'!I255+'Ek. i prog. klasifikacija'!I272+'Ek. i prog. klasifikacija'!I106</f>
        <v>1995</v>
      </c>
      <c r="F82" s="70">
        <f t="shared" si="17"/>
        <v>0.53918918918918923</v>
      </c>
      <c r="G82" s="85">
        <f t="shared" si="18"/>
        <v>9.1154162478296621E-2</v>
      </c>
    </row>
    <row r="83" spans="1:7" ht="21.75" customHeight="1" x14ac:dyDescent="0.2">
      <c r="A83" s="72" t="s">
        <v>223</v>
      </c>
      <c r="B83" s="73">
        <v>0</v>
      </c>
      <c r="C83" s="73">
        <f>'Ek. i prog. klasifikacija'!G266</f>
        <v>0</v>
      </c>
      <c r="D83" s="73">
        <f>'Ek. i prog. klasifikacija'!H266</f>
        <v>700</v>
      </c>
      <c r="E83" s="73">
        <f>'Ek. i prog. klasifikacija'!I266</f>
        <v>698.38</v>
      </c>
      <c r="F83" s="70">
        <f t="shared" si="17"/>
        <v>0</v>
      </c>
      <c r="G83" s="85">
        <f t="shared" si="18"/>
        <v>0.99768571428571429</v>
      </c>
    </row>
    <row r="84" spans="1:7" ht="21.75" customHeight="1" x14ac:dyDescent="0.2">
      <c r="A84" s="72" t="s">
        <v>224</v>
      </c>
      <c r="B84" s="73">
        <v>2836.1</v>
      </c>
      <c r="C84" s="73">
        <f>'Ek. i prog. klasifikacija'!G273+'Ek. i prog. klasifikacija'!G267+'Ek. i prog. klasifikacija'!G256</f>
        <v>9517</v>
      </c>
      <c r="D84" s="73">
        <f>'Ek. i prog. klasifikacija'!H273+'Ek. i prog. klasifikacija'!H267+'Ek. i prog. klasifikacija'!H256</f>
        <v>7393</v>
      </c>
      <c r="E84" s="73">
        <f>'Ek. i prog. klasifikacija'!I273+'Ek. i prog. klasifikacija'!I267+'Ek. i prog. klasifikacija'!I256</f>
        <v>1581.25</v>
      </c>
      <c r="F84" s="70">
        <f>+IFERROR(E84/B84,)</f>
        <v>0.55754381016184196</v>
      </c>
      <c r="G84" s="85">
        <f t="shared" si="18"/>
        <v>0.21388475585012851</v>
      </c>
    </row>
    <row r="85" spans="1:7" ht="21.75" customHeight="1" x14ac:dyDescent="0.2">
      <c r="A85" s="72" t="s">
        <v>242</v>
      </c>
      <c r="B85" s="73">
        <v>3018.77</v>
      </c>
      <c r="C85" s="73">
        <f>'Ek. i prog. klasifikacija'!G107+'Ek. i prog. klasifikacija'!G257</f>
        <v>500</v>
      </c>
      <c r="D85" s="73">
        <f>'Ek. i prog. klasifikacija'!H107+'Ek. i prog. klasifikacija'!H257</f>
        <v>500</v>
      </c>
      <c r="E85" s="73">
        <f>'Ek. i prog. klasifikacija'!I107+'Ek. i prog. klasifikacija'!I257</f>
        <v>0</v>
      </c>
      <c r="F85" s="70">
        <f>+IFERROR(E85/B85,)</f>
        <v>0</v>
      </c>
      <c r="G85" s="85">
        <f t="shared" si="18"/>
        <v>0</v>
      </c>
    </row>
    <row r="86" spans="1:7" ht="21.75" customHeight="1" x14ac:dyDescent="0.2">
      <c r="A86" s="67" t="s">
        <v>61</v>
      </c>
      <c r="B86" s="68">
        <f>B87</f>
        <v>0</v>
      </c>
      <c r="C86" s="68">
        <f t="shared" ref="C86:E86" si="40">C87</f>
        <v>37354</v>
      </c>
      <c r="D86" s="68">
        <f t="shared" si="40"/>
        <v>37354</v>
      </c>
      <c r="E86" s="68">
        <f t="shared" si="40"/>
        <v>0</v>
      </c>
      <c r="F86" s="71">
        <f t="shared" si="17"/>
        <v>0</v>
      </c>
      <c r="G86" s="69">
        <f t="shared" si="18"/>
        <v>0</v>
      </c>
    </row>
    <row r="87" spans="1:7" ht="21.75" customHeight="1" x14ac:dyDescent="0.2">
      <c r="A87" s="72" t="s">
        <v>62</v>
      </c>
      <c r="B87" s="73">
        <v>0</v>
      </c>
      <c r="C87" s="73">
        <f>'Ek. i prog. klasifikacija'!G259+'Ek. i prog. klasifikacija'!G228</f>
        <v>37354</v>
      </c>
      <c r="D87" s="73">
        <f>'Ek. i prog. klasifikacija'!H259+'Ek. i prog. klasifikacija'!H228</f>
        <v>37354</v>
      </c>
      <c r="E87" s="73">
        <f>'Ek. i prog. klasifikacija'!I259+'Ek. i prog. klasifikacija'!I228</f>
        <v>0</v>
      </c>
      <c r="F87" s="70">
        <f t="shared" si="17"/>
        <v>0</v>
      </c>
      <c r="G87" s="85">
        <f t="shared" si="18"/>
        <v>0</v>
      </c>
    </row>
    <row r="88" spans="1:7" ht="21.75" customHeight="1" x14ac:dyDescent="0.2">
      <c r="A88" s="89" t="s">
        <v>63</v>
      </c>
      <c r="B88" s="90">
        <f>B79+B30</f>
        <v>1051415.32</v>
      </c>
      <c r="C88" s="90">
        <f>C79+C30</f>
        <v>2285588</v>
      </c>
      <c r="D88" s="90">
        <f>D79+D30</f>
        <v>2936441</v>
      </c>
      <c r="E88" s="90">
        <f>E79+E30</f>
        <v>1306850.5899999996</v>
      </c>
      <c r="F88" s="95">
        <f t="shared" si="17"/>
        <v>1.2429442154219319</v>
      </c>
      <c r="G88" s="91">
        <f t="shared" si="18"/>
        <v>0.44504575096179344</v>
      </c>
    </row>
    <row r="92" spans="1:7" x14ac:dyDescent="0.2">
      <c r="B92" s="5"/>
      <c r="C92" s="5"/>
      <c r="D92" s="5"/>
      <c r="E92" s="5"/>
    </row>
  </sheetData>
  <mergeCells count="1">
    <mergeCell ref="A1:G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ignoredErrors>
    <ignoredError sqref="C70:E7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7"/>
  <sheetViews>
    <sheetView topLeftCell="A10" workbookViewId="0">
      <selection activeCell="E30" sqref="E30"/>
    </sheetView>
  </sheetViews>
  <sheetFormatPr defaultColWidth="9.140625" defaultRowHeight="11.25" x14ac:dyDescent="0.15"/>
  <cols>
    <col min="1" max="1" width="26.85546875" style="7" customWidth="1"/>
    <col min="2" max="3" width="16" style="7" customWidth="1"/>
    <col min="4" max="5" width="16.5703125" style="7" customWidth="1"/>
    <col min="6" max="6" width="13.7109375" style="7" customWidth="1"/>
    <col min="7" max="7" width="9.85546875" style="26" customWidth="1"/>
    <col min="8" max="16384" width="9.140625" style="7"/>
  </cols>
  <sheetData>
    <row r="1" spans="1:7" ht="27" customHeight="1" thickBot="1" x14ac:dyDescent="0.2">
      <c r="A1" s="218" t="s">
        <v>189</v>
      </c>
      <c r="B1" s="219"/>
      <c r="C1" s="219"/>
      <c r="D1" s="219"/>
      <c r="E1" s="219"/>
      <c r="F1" s="219"/>
      <c r="G1" s="220"/>
    </row>
    <row r="2" spans="1:7" ht="38.25" x14ac:dyDescent="0.15">
      <c r="A2" s="98" t="s">
        <v>190</v>
      </c>
      <c r="B2" s="99" t="s">
        <v>264</v>
      </c>
      <c r="C2" s="99" t="s">
        <v>244</v>
      </c>
      <c r="D2" s="99" t="s">
        <v>245</v>
      </c>
      <c r="E2" s="99" t="s">
        <v>263</v>
      </c>
      <c r="F2" s="99" t="s">
        <v>272</v>
      </c>
      <c r="G2" s="100" t="s">
        <v>273</v>
      </c>
    </row>
    <row r="3" spans="1:7" ht="12.75" x14ac:dyDescent="0.15">
      <c r="A3" s="101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02">
        <v>7</v>
      </c>
    </row>
    <row r="4" spans="1:7" ht="12.75" x14ac:dyDescent="0.15">
      <c r="A4" s="215" t="s">
        <v>201</v>
      </c>
      <c r="B4" s="216"/>
      <c r="C4" s="216"/>
      <c r="D4" s="216"/>
      <c r="E4" s="216"/>
      <c r="F4" s="216"/>
      <c r="G4" s="217"/>
    </row>
    <row r="5" spans="1:7" ht="12.75" x14ac:dyDescent="0.2">
      <c r="A5" s="103" t="s">
        <v>191</v>
      </c>
      <c r="B5" s="110">
        <v>60960.800000000003</v>
      </c>
      <c r="C5" s="110">
        <v>223900</v>
      </c>
      <c r="D5" s="110">
        <v>225200</v>
      </c>
      <c r="E5" s="110">
        <v>118530.22</v>
      </c>
      <c r="F5" s="97">
        <f>+IFERROR(E5/B5,)</f>
        <v>1.9443678560648809</v>
      </c>
      <c r="G5" s="104">
        <f>+IFERROR(E5/D5,)</f>
        <v>0.52633312611012439</v>
      </c>
    </row>
    <row r="6" spans="1:7" ht="12.75" x14ac:dyDescent="0.2">
      <c r="A6" s="103" t="s">
        <v>192</v>
      </c>
      <c r="B6" s="110">
        <v>60960.800000000003</v>
      </c>
      <c r="C6" s="110">
        <f>'Ek. i prog. klasifikacija'!G73+'Ek. i prog. klasifikacija'!G145+'Ek. i prog. klasifikacija'!G177+'Ek. i prog. klasifikacija'!G188+'Ek. i prog. klasifikacija'!G199</f>
        <v>223900</v>
      </c>
      <c r="D6" s="110">
        <f>'Ek. i prog. klasifikacija'!H73+'Ek. i prog. klasifikacija'!H145+'Ek. i prog. klasifikacija'!H177+'Ek. i prog. klasifikacija'!H188+'Ek. i prog. klasifikacija'!H199</f>
        <v>225200</v>
      </c>
      <c r="E6" s="110">
        <f>'Ek. i prog. klasifikacija'!I73+'Ek. i prog. klasifikacija'!I145+'Ek. i prog. klasifikacija'!I177+'Ek. i prog. klasifikacija'!I188+'Ek. i prog. klasifikacija'!I199</f>
        <v>118530.22</v>
      </c>
      <c r="F6" s="97">
        <f>+IFERROR(E6/B6,)</f>
        <v>1.9443678560648809</v>
      </c>
      <c r="G6" s="104">
        <f>+IFERROR(E6/D6,)</f>
        <v>0.52633312611012439</v>
      </c>
    </row>
    <row r="7" spans="1:7" s="13" customFormat="1" ht="12.75" x14ac:dyDescent="0.2">
      <c r="A7" s="103" t="s">
        <v>193</v>
      </c>
      <c r="B7" s="110">
        <f>B5-B6</f>
        <v>0</v>
      </c>
      <c r="C7" s="110"/>
      <c r="D7" s="110">
        <f t="shared" ref="D7:E7" si="0">D5-D6</f>
        <v>0</v>
      </c>
      <c r="E7" s="110">
        <f t="shared" si="0"/>
        <v>0</v>
      </c>
      <c r="F7" s="97">
        <f>+IFERROR(E7/B7,)</f>
        <v>0</v>
      </c>
      <c r="G7" s="104">
        <f>+IFERROR(E7/D7,)</f>
        <v>0</v>
      </c>
    </row>
    <row r="8" spans="1:7" s="13" customFormat="1" ht="12.75" x14ac:dyDescent="0.2">
      <c r="A8" s="215" t="s">
        <v>243</v>
      </c>
      <c r="B8" s="216"/>
      <c r="C8" s="216"/>
      <c r="D8" s="216"/>
      <c r="E8" s="216"/>
      <c r="F8" s="216"/>
      <c r="G8" s="217"/>
    </row>
    <row r="9" spans="1:7" s="13" customFormat="1" ht="12.75" x14ac:dyDescent="0.2">
      <c r="A9" s="103" t="s">
        <v>191</v>
      </c>
      <c r="B9" s="110">
        <v>0</v>
      </c>
      <c r="C9" s="110">
        <v>0</v>
      </c>
      <c r="D9" s="110">
        <v>0</v>
      </c>
      <c r="E9" s="110">
        <v>0</v>
      </c>
      <c r="F9" s="97">
        <f>+IFERROR(E9/B9,)</f>
        <v>0</v>
      </c>
      <c r="G9" s="104">
        <f>+IFERROR(E9/D9,)</f>
        <v>0</v>
      </c>
    </row>
    <row r="10" spans="1:7" s="13" customFormat="1" ht="12.75" x14ac:dyDescent="0.2">
      <c r="A10" s="103" t="s">
        <v>192</v>
      </c>
      <c r="B10" s="110">
        <v>0</v>
      </c>
      <c r="C10" s="110">
        <f>'Ek. i prog. klasifikacija'!G182</f>
        <v>0</v>
      </c>
      <c r="D10" s="110">
        <f>'Ek. i prog. klasifikacija'!H182</f>
        <v>0</v>
      </c>
      <c r="E10" s="110">
        <f>'Ek. i prog. klasifikacija'!I182</f>
        <v>0</v>
      </c>
      <c r="F10" s="97">
        <f>+IFERROR(E10/B10,)</f>
        <v>0</v>
      </c>
      <c r="G10" s="104">
        <f>+IFERROR(E10/D10,)</f>
        <v>0</v>
      </c>
    </row>
    <row r="11" spans="1:7" s="13" customFormat="1" ht="12.75" x14ac:dyDescent="0.2">
      <c r="A11" s="103" t="s">
        <v>193</v>
      </c>
      <c r="B11" s="110">
        <f>B9-B10</f>
        <v>0</v>
      </c>
      <c r="C11" s="110">
        <f t="shared" ref="C11:E11" si="1">C9-C10</f>
        <v>0</v>
      </c>
      <c r="D11" s="110">
        <f t="shared" si="1"/>
        <v>0</v>
      </c>
      <c r="E11" s="110">
        <f t="shared" si="1"/>
        <v>0</v>
      </c>
      <c r="F11" s="97">
        <f>+IFERROR(E11/B11,)</f>
        <v>0</v>
      </c>
      <c r="G11" s="104">
        <f>+IFERROR(E11/D11,)</f>
        <v>0</v>
      </c>
    </row>
    <row r="12" spans="1:7" ht="11.25" customHeight="1" x14ac:dyDescent="0.15">
      <c r="A12" s="215" t="s">
        <v>194</v>
      </c>
      <c r="B12" s="216"/>
      <c r="C12" s="216"/>
      <c r="D12" s="216"/>
      <c r="E12" s="216"/>
      <c r="F12" s="216"/>
      <c r="G12" s="217"/>
    </row>
    <row r="13" spans="1:7" ht="12.75" x14ac:dyDescent="0.2">
      <c r="A13" s="103" t="s">
        <v>191</v>
      </c>
      <c r="B13" s="110">
        <v>89368.95</v>
      </c>
      <c r="C13" s="110">
        <v>174545</v>
      </c>
      <c r="D13" s="110">
        <v>187555</v>
      </c>
      <c r="E13" s="110">
        <v>83819.03</v>
      </c>
      <c r="F13" s="97">
        <f>+IFERROR(E13/B13,)</f>
        <v>0.93789878923272574</v>
      </c>
      <c r="G13" s="104">
        <f>+IFERROR(E13/D13,)</f>
        <v>0.44690373490442803</v>
      </c>
    </row>
    <row r="14" spans="1:7" ht="12.75" x14ac:dyDescent="0.2">
      <c r="A14" s="103" t="s">
        <v>192</v>
      </c>
      <c r="B14" s="110">
        <v>89368.95</v>
      </c>
      <c r="C14" s="110">
        <f>'Ek. i prog. klasifikacija'!G13+'Ek. i prog. klasifikacija'!G46+'Ek. i prog. klasifikacija'!G251</f>
        <v>174545</v>
      </c>
      <c r="D14" s="110">
        <f>'Ek. i prog. klasifikacija'!H13+'Ek. i prog. klasifikacija'!H46+'Ek. i prog. klasifikacija'!H251</f>
        <v>187555</v>
      </c>
      <c r="E14" s="110">
        <f>'Ek. i prog. klasifikacija'!I13+'Ek. i prog. klasifikacija'!I46+'Ek. i prog. klasifikacija'!I251</f>
        <v>83819.03</v>
      </c>
      <c r="F14" s="97">
        <f>+IFERROR(E14/B14,)</f>
        <v>0.93789878923272574</v>
      </c>
      <c r="G14" s="104">
        <f>+IFERROR(E14/D14,)</f>
        <v>0.44690373490442803</v>
      </c>
    </row>
    <row r="15" spans="1:7" s="13" customFormat="1" ht="12.75" x14ac:dyDescent="0.2">
      <c r="A15" s="103" t="s">
        <v>193</v>
      </c>
      <c r="B15" s="110">
        <f>B13-B14</f>
        <v>0</v>
      </c>
      <c r="C15" s="110">
        <f t="shared" ref="C15:E15" si="2">C13-C14</f>
        <v>0</v>
      </c>
      <c r="D15" s="110">
        <f t="shared" si="2"/>
        <v>0</v>
      </c>
      <c r="E15" s="110">
        <f t="shared" si="2"/>
        <v>0</v>
      </c>
      <c r="F15" s="97">
        <f>+IFERROR(E15/B15,)</f>
        <v>0</v>
      </c>
      <c r="G15" s="104">
        <f>+IFERROR(E15/D15,)</f>
        <v>0</v>
      </c>
    </row>
    <row r="16" spans="1:7" ht="11.25" customHeight="1" x14ac:dyDescent="0.15">
      <c r="A16" s="215" t="s">
        <v>195</v>
      </c>
      <c r="B16" s="216"/>
      <c r="C16" s="216"/>
      <c r="D16" s="216"/>
      <c r="E16" s="216"/>
      <c r="F16" s="216"/>
      <c r="G16" s="217"/>
    </row>
    <row r="17" spans="1:7" ht="12.75" x14ac:dyDescent="0.2">
      <c r="A17" s="103" t="s">
        <v>191</v>
      </c>
      <c r="B17" s="110">
        <v>746313.95</v>
      </c>
      <c r="C17" s="110">
        <v>1629800</v>
      </c>
      <c r="D17" s="110">
        <v>2170800</v>
      </c>
      <c r="E17" s="110">
        <v>953403.42</v>
      </c>
      <c r="F17" s="97">
        <f>+IFERROR(E17/B17,)</f>
        <v>1.2774830485213362</v>
      </c>
      <c r="G17" s="104">
        <f>+IFERROR(E17/D17,)</f>
        <v>0.43919449972360425</v>
      </c>
    </row>
    <row r="18" spans="1:7" ht="12.75" x14ac:dyDescent="0.2">
      <c r="A18" s="103" t="s">
        <v>192</v>
      </c>
      <c r="B18" s="110">
        <v>746313.95</v>
      </c>
      <c r="C18" s="110">
        <f>'Ek. i prog. klasifikacija'!G52</f>
        <v>1629800</v>
      </c>
      <c r="D18" s="110">
        <f>'Ek. i prog. klasifikacija'!H52</f>
        <v>2170800</v>
      </c>
      <c r="E18" s="110">
        <f>'Ek. i prog. klasifikacija'!I52</f>
        <v>953403.42</v>
      </c>
      <c r="F18" s="97">
        <f>+IFERROR(E18/B18,)</f>
        <v>1.2774830485213362</v>
      </c>
      <c r="G18" s="104">
        <f>+IFERROR(E18/D18,)</f>
        <v>0.43919449972360425</v>
      </c>
    </row>
    <row r="19" spans="1:7" s="13" customFormat="1" ht="12.75" x14ac:dyDescent="0.2">
      <c r="A19" s="103" t="s">
        <v>193</v>
      </c>
      <c r="B19" s="110">
        <f>B17-B18</f>
        <v>0</v>
      </c>
      <c r="C19" s="110">
        <f t="shared" ref="C19:E19" si="3">C17-C18</f>
        <v>0</v>
      </c>
      <c r="D19" s="110">
        <f t="shared" si="3"/>
        <v>0</v>
      </c>
      <c r="E19" s="110">
        <f t="shared" si="3"/>
        <v>0</v>
      </c>
      <c r="F19" s="97">
        <f>+IFERROR(E19/B19,)</f>
        <v>0</v>
      </c>
      <c r="G19" s="104">
        <f>+IFERROR(E19/D19,)</f>
        <v>0</v>
      </c>
    </row>
    <row r="20" spans="1:7" ht="11.25" customHeight="1" x14ac:dyDescent="0.15">
      <c r="A20" s="215" t="s">
        <v>196</v>
      </c>
      <c r="B20" s="216"/>
      <c r="C20" s="216"/>
      <c r="D20" s="216"/>
      <c r="E20" s="216"/>
      <c r="F20" s="216"/>
      <c r="G20" s="217"/>
    </row>
    <row r="21" spans="1:7" ht="12.75" x14ac:dyDescent="0.2">
      <c r="A21" s="103" t="s">
        <v>191</v>
      </c>
      <c r="B21" s="110">
        <v>1274.1199999999999</v>
      </c>
      <c r="C21" s="110">
        <v>2693</v>
      </c>
      <c r="D21" s="110">
        <v>2693</v>
      </c>
      <c r="E21" s="110">
        <v>2736.18</v>
      </c>
      <c r="F21" s="97">
        <f>+IFERROR(E21/B21,)</f>
        <v>2.1475057294446365</v>
      </c>
      <c r="G21" s="104">
        <f>+IFERROR(E21/D21,)</f>
        <v>1.0160341626438916</v>
      </c>
    </row>
    <row r="22" spans="1:7" ht="12.75" x14ac:dyDescent="0.2">
      <c r="A22" s="103" t="s">
        <v>192</v>
      </c>
      <c r="B22" s="110">
        <v>0</v>
      </c>
      <c r="C22" s="110">
        <f>'Ek. i prog. klasifikacija'!G83+'Ek. i prog. klasifikacija'!G262</f>
        <v>2693</v>
      </c>
      <c r="D22" s="110">
        <f>'Ek. i prog. klasifikacija'!H83+'Ek. i prog. klasifikacija'!H262</f>
        <v>2693</v>
      </c>
      <c r="E22" s="110">
        <f>'Ek. i prog. klasifikacija'!I83+'Ek. i prog. klasifikacija'!I262</f>
        <v>1058.54</v>
      </c>
      <c r="F22" s="97">
        <f>+IFERROR(E22/B22,)</f>
        <v>0</v>
      </c>
      <c r="G22" s="104">
        <f>+IFERROR(E22/D22,)</f>
        <v>0.39307092461938359</v>
      </c>
    </row>
    <row r="23" spans="1:7" s="13" customFormat="1" ht="12.75" x14ac:dyDescent="0.2">
      <c r="A23" s="103" t="s">
        <v>193</v>
      </c>
      <c r="B23" s="110">
        <f>B21-B22</f>
        <v>1274.1199999999999</v>
      </c>
      <c r="C23" s="110">
        <f t="shared" ref="C23:E23" si="4">C21-C22</f>
        <v>0</v>
      </c>
      <c r="D23" s="110">
        <f t="shared" si="4"/>
        <v>0</v>
      </c>
      <c r="E23" s="110">
        <f t="shared" si="4"/>
        <v>1677.6399999999999</v>
      </c>
      <c r="F23" s="97">
        <f>+IFERROR(E23/B23,)</f>
        <v>1.3167048629642419</v>
      </c>
      <c r="G23" s="104">
        <f>+IFERROR(E23/D23,)</f>
        <v>0</v>
      </c>
    </row>
    <row r="24" spans="1:7" ht="11.25" customHeight="1" x14ac:dyDescent="0.15">
      <c r="A24" s="215" t="s">
        <v>197</v>
      </c>
      <c r="B24" s="216"/>
      <c r="C24" s="216"/>
      <c r="D24" s="216"/>
      <c r="E24" s="216"/>
      <c r="F24" s="216"/>
      <c r="G24" s="217"/>
    </row>
    <row r="25" spans="1:7" ht="12.75" x14ac:dyDescent="0.2">
      <c r="A25" s="103" t="s">
        <v>191</v>
      </c>
      <c r="B25" s="110">
        <v>0</v>
      </c>
      <c r="C25" s="110">
        <v>0</v>
      </c>
      <c r="D25" s="110">
        <v>1995</v>
      </c>
      <c r="E25" s="110">
        <v>1990.39</v>
      </c>
      <c r="F25" s="97">
        <f>+IFERROR(E25/B25,)</f>
        <v>0</v>
      </c>
      <c r="G25" s="104">
        <f>+IFERROR(E25/D25,)</f>
        <v>0.99768922305764418</v>
      </c>
    </row>
    <row r="26" spans="1:7" ht="12.75" x14ac:dyDescent="0.2">
      <c r="A26" s="103" t="s">
        <v>192</v>
      </c>
      <c r="B26" s="110">
        <v>5390.33</v>
      </c>
      <c r="C26" s="110">
        <f>'Ek. i prog. klasifikacija'!G90</f>
        <v>0</v>
      </c>
      <c r="D26" s="110">
        <f>'Ek. i prog. klasifikacija'!H90</f>
        <v>1995</v>
      </c>
      <c r="E26" s="110">
        <f>'Ek. i prog. klasifikacija'!I90</f>
        <v>1990.39</v>
      </c>
      <c r="F26" s="97">
        <f>+IFERROR(E26/B26,)</f>
        <v>0.36925197529650322</v>
      </c>
      <c r="G26" s="104">
        <f>+IFERROR(E26/D26,)</f>
        <v>0.99768922305764418</v>
      </c>
    </row>
    <row r="27" spans="1:7" s="13" customFormat="1" ht="12.75" x14ac:dyDescent="0.2">
      <c r="A27" s="103" t="s">
        <v>193</v>
      </c>
      <c r="B27" s="110">
        <f>B25-B26</f>
        <v>-5390.33</v>
      </c>
      <c r="C27" s="110">
        <f t="shared" ref="C27:E27" si="5">C25-C26</f>
        <v>0</v>
      </c>
      <c r="D27" s="110">
        <f t="shared" si="5"/>
        <v>0</v>
      </c>
      <c r="E27" s="110">
        <f t="shared" si="5"/>
        <v>0</v>
      </c>
      <c r="F27" s="97">
        <f>+IFERROR(E27/B27,)</f>
        <v>0</v>
      </c>
      <c r="G27" s="104">
        <f>+IFERROR(E27/D27,)</f>
        <v>0</v>
      </c>
    </row>
    <row r="28" spans="1:7" ht="11.25" customHeight="1" x14ac:dyDescent="0.15">
      <c r="A28" s="215" t="s">
        <v>198</v>
      </c>
      <c r="B28" s="216"/>
      <c r="C28" s="216"/>
      <c r="D28" s="216"/>
      <c r="E28" s="216"/>
      <c r="F28" s="216"/>
      <c r="G28" s="217"/>
    </row>
    <row r="29" spans="1:7" ht="12.75" x14ac:dyDescent="0.2">
      <c r="A29" s="103" t="s">
        <v>191</v>
      </c>
      <c r="B29" s="110">
        <v>124637.46</v>
      </c>
      <c r="C29" s="110">
        <v>196070</v>
      </c>
      <c r="D29" s="110">
        <v>289618</v>
      </c>
      <c r="E29" s="110">
        <v>114795.66</v>
      </c>
      <c r="F29" s="97">
        <f>+IFERROR(E29/B29,)</f>
        <v>0.92103658081607243</v>
      </c>
      <c r="G29" s="104">
        <f>+IFERROR(E29/D29,)</f>
        <v>0.39636921738289749</v>
      </c>
    </row>
    <row r="30" spans="1:7" ht="12.75" x14ac:dyDescent="0.2">
      <c r="A30" s="103" t="s">
        <v>192</v>
      </c>
      <c r="B30" s="110">
        <v>106501.28</v>
      </c>
      <c r="C30" s="110">
        <f>'Ek. i prog. klasifikacija'!G108+'Ek. i prog. klasifikacija'!G157+'Ek. i prog. klasifikacija'!G224+'Ek. i prog. klasifikacija'!G241+'Ek. i prog. klasifikacija'!G268</f>
        <v>196070</v>
      </c>
      <c r="D30" s="110">
        <f>'Ek. i prog. klasifikacija'!H108+'Ek. i prog. klasifikacija'!H157+'Ek. i prog. klasifikacija'!H224+'Ek. i prog. klasifikacija'!H241+'Ek. i prog. klasifikacija'!H268</f>
        <v>289618</v>
      </c>
      <c r="E30" s="110">
        <f>'Ek. i prog. klasifikacija'!I108+'Ek. i prog. klasifikacija'!I157+'Ek. i prog. klasifikacija'!I224+'Ek. i prog. klasifikacija'!I241+'Ek. i prog. klasifikacija'!I268</f>
        <v>112829.94</v>
      </c>
      <c r="F30" s="97">
        <f>+IFERROR(E30/B30,)</f>
        <v>1.0594233233628743</v>
      </c>
      <c r="G30" s="104">
        <f>+IFERROR(E30/D30,)</f>
        <v>0.38958193206223368</v>
      </c>
    </row>
    <row r="31" spans="1:7" s="13" customFormat="1" ht="12.75" x14ac:dyDescent="0.2">
      <c r="A31" s="103" t="s">
        <v>193</v>
      </c>
      <c r="B31" s="110">
        <f>B29-B30</f>
        <v>18136.180000000008</v>
      </c>
      <c r="C31" s="110">
        <f t="shared" ref="C31:E31" si="6">C29-C30</f>
        <v>0</v>
      </c>
      <c r="D31" s="110">
        <f t="shared" si="6"/>
        <v>0</v>
      </c>
      <c r="E31" s="110">
        <f t="shared" si="6"/>
        <v>1965.7200000000012</v>
      </c>
      <c r="F31" s="97">
        <f>+IFERROR(E31/B31,)</f>
        <v>0.10838666135867643</v>
      </c>
      <c r="G31" s="104">
        <f>+IFERROR(E31/D31,)</f>
        <v>0</v>
      </c>
    </row>
    <row r="32" spans="1:7" ht="12.75" x14ac:dyDescent="0.15">
      <c r="A32" s="215" t="s">
        <v>199</v>
      </c>
      <c r="B32" s="216"/>
      <c r="C32" s="216"/>
      <c r="D32" s="216"/>
      <c r="E32" s="216"/>
      <c r="F32" s="216"/>
      <c r="G32" s="217"/>
    </row>
    <row r="33" spans="1:7" ht="12.75" x14ac:dyDescent="0.2">
      <c r="A33" s="103" t="s">
        <v>191</v>
      </c>
      <c r="B33" s="110">
        <v>42732.88</v>
      </c>
      <c r="C33" s="110">
        <v>57980</v>
      </c>
      <c r="D33" s="110">
        <v>57980</v>
      </c>
      <c r="E33" s="110">
        <v>35036.75</v>
      </c>
      <c r="F33" s="97">
        <f>+IFERROR(E33/B33,)</f>
        <v>0.81990144357225636</v>
      </c>
      <c r="G33" s="104">
        <f>+IFERROR(E33/D33,)</f>
        <v>0.60429027250776135</v>
      </c>
    </row>
    <row r="34" spans="1:7" ht="12.75" x14ac:dyDescent="0.2">
      <c r="A34" s="103" t="s">
        <v>192</v>
      </c>
      <c r="B34" s="110">
        <v>42732.88</v>
      </c>
      <c r="C34" s="110">
        <f>'Ek. i prog. klasifikacija'!G211+'Ek. i prog. klasifikacija'!G235</f>
        <v>57980</v>
      </c>
      <c r="D34" s="110">
        <f>'Ek. i prog. klasifikacija'!H211+'Ek. i prog. klasifikacija'!H235</f>
        <v>57980</v>
      </c>
      <c r="E34" s="110">
        <f>'Ek. i prog. klasifikacija'!I211+'Ek. i prog. klasifikacija'!I235</f>
        <v>35036.75</v>
      </c>
      <c r="F34" s="97">
        <f>+IFERROR(E34/B34,)</f>
        <v>0.81990144357225636</v>
      </c>
      <c r="G34" s="104">
        <f>+IFERROR(E34/D34,)</f>
        <v>0.60429027250776135</v>
      </c>
    </row>
    <row r="35" spans="1:7" s="13" customFormat="1" ht="12.75" x14ac:dyDescent="0.2">
      <c r="A35" s="103" t="s">
        <v>193</v>
      </c>
      <c r="B35" s="110">
        <f>B33-B34</f>
        <v>0</v>
      </c>
      <c r="C35" s="110">
        <v>0</v>
      </c>
      <c r="D35" s="110">
        <f t="shared" ref="D35:E35" si="7">D33-D34</f>
        <v>0</v>
      </c>
      <c r="E35" s="110">
        <f t="shared" si="7"/>
        <v>0</v>
      </c>
      <c r="F35" s="97">
        <f>+IFERROR(E35/B35,)</f>
        <v>0</v>
      </c>
      <c r="G35" s="104">
        <f>+IFERROR(E35/D35,)</f>
        <v>0</v>
      </c>
    </row>
    <row r="36" spans="1:7" ht="12.75" x14ac:dyDescent="0.15">
      <c r="A36" s="215" t="s">
        <v>200</v>
      </c>
      <c r="B36" s="216"/>
      <c r="C36" s="216"/>
      <c r="D36" s="216"/>
      <c r="E36" s="216"/>
      <c r="F36" s="216"/>
      <c r="G36" s="217"/>
    </row>
    <row r="37" spans="1:7" ht="12.75" x14ac:dyDescent="0.2">
      <c r="A37" s="103" t="s">
        <v>191</v>
      </c>
      <c r="B37" s="110">
        <v>147.13</v>
      </c>
      <c r="C37" s="110">
        <v>600</v>
      </c>
      <c r="D37" s="110">
        <v>600</v>
      </c>
      <c r="E37" s="110">
        <v>182.3</v>
      </c>
      <c r="F37" s="97">
        <f t="shared" ref="F37:F42" si="8">+IFERROR(E37/B37,)</f>
        <v>1.2390403044926257</v>
      </c>
      <c r="G37" s="104">
        <f t="shared" ref="G37:G42" si="9">+IFERROR(E37/D37,)</f>
        <v>0.30383333333333334</v>
      </c>
    </row>
    <row r="38" spans="1:7" ht="12.75" x14ac:dyDescent="0.2">
      <c r="A38" s="103" t="s">
        <v>192</v>
      </c>
      <c r="B38" s="110">
        <v>147.13</v>
      </c>
      <c r="C38" s="110">
        <f>'Ek. i prog. klasifikacija'!G230</f>
        <v>600</v>
      </c>
      <c r="D38" s="110">
        <f>'Ek. i prog. klasifikacija'!H230</f>
        <v>600</v>
      </c>
      <c r="E38" s="110">
        <f>'Ek. i prog. klasifikacija'!I230</f>
        <v>182.3</v>
      </c>
      <c r="F38" s="97">
        <f t="shared" si="8"/>
        <v>1.2390403044926257</v>
      </c>
      <c r="G38" s="104">
        <f t="shared" si="9"/>
        <v>0.30383333333333334</v>
      </c>
    </row>
    <row r="39" spans="1:7" s="13" customFormat="1" ht="13.5" thickBot="1" x14ac:dyDescent="0.25">
      <c r="A39" s="105" t="s">
        <v>193</v>
      </c>
      <c r="B39" s="111">
        <f>B37-B38</f>
        <v>0</v>
      </c>
      <c r="C39" s="111">
        <f t="shared" ref="C39:E39" si="10">C37-C38</f>
        <v>0</v>
      </c>
      <c r="D39" s="111">
        <f t="shared" si="10"/>
        <v>0</v>
      </c>
      <c r="E39" s="111">
        <f t="shared" si="10"/>
        <v>0</v>
      </c>
      <c r="F39" s="112">
        <f t="shared" si="8"/>
        <v>0</v>
      </c>
      <c r="G39" s="106">
        <f t="shared" si="9"/>
        <v>0</v>
      </c>
    </row>
    <row r="40" spans="1:7" ht="20.100000000000001" customHeight="1" thickBot="1" x14ac:dyDescent="0.25">
      <c r="A40" s="113" t="s">
        <v>202</v>
      </c>
      <c r="B40" s="119">
        <f>SUM(B5+B9+B13+B17+B21+B25+B29+B33+B37)</f>
        <v>1065435.2899999998</v>
      </c>
      <c r="C40" s="119">
        <f>SUM(C5+C9+C13+C17+C21+C25+C29+C33+C37)</f>
        <v>2285588</v>
      </c>
      <c r="D40" s="119">
        <f>SUM(D5+D9+D13+D17+D21+D25+D29+D33+D37)</f>
        <v>2936441</v>
      </c>
      <c r="E40" s="119">
        <f>SUM(E5+E13+E17+E21+E25+E29+E33+E37)</f>
        <v>1310493.9499999997</v>
      </c>
      <c r="F40" s="114">
        <f t="shared" si="8"/>
        <v>1.2300080186005478</v>
      </c>
      <c r="G40" s="115">
        <f t="shared" si="9"/>
        <v>0.44628649102774404</v>
      </c>
    </row>
    <row r="41" spans="1:7" ht="20.100000000000001" customHeight="1" thickBot="1" x14ac:dyDescent="0.25">
      <c r="A41" s="116" t="s">
        <v>203</v>
      </c>
      <c r="B41" s="120">
        <f>SUM(B6+B14+B18+B22+B26+B30+B34+B38)</f>
        <v>1051415.3199999998</v>
      </c>
      <c r="C41" s="120">
        <f>SUM(C6+C10+C14+C18+C22+C26+C30+C34+C38)</f>
        <v>2285588</v>
      </c>
      <c r="D41" s="120">
        <f>SUM(D6+D10+D14+D18+D22+D26+D30+D34+D38)</f>
        <v>2936441</v>
      </c>
      <c r="E41" s="120">
        <f>SUM(E6+E10+E14+E18+E22+E26+E30+E34+E38)</f>
        <v>1306850.5899999999</v>
      </c>
      <c r="F41" s="117">
        <f t="shared" si="8"/>
        <v>1.2429442154219326</v>
      </c>
      <c r="G41" s="118">
        <f t="shared" si="9"/>
        <v>0.4450457509617935</v>
      </c>
    </row>
    <row r="42" spans="1:7" ht="20.100000000000001" customHeight="1" thickBot="1" x14ac:dyDescent="0.25">
      <c r="A42" s="107" t="s">
        <v>204</v>
      </c>
      <c r="B42" s="121">
        <f>B40-B41</f>
        <v>14019.969999999972</v>
      </c>
      <c r="C42" s="121">
        <f>C40-C41</f>
        <v>0</v>
      </c>
      <c r="D42" s="121">
        <f>D40-D41</f>
        <v>0</v>
      </c>
      <c r="E42" s="121">
        <f>E40-E41</f>
        <v>3643.3599999998696</v>
      </c>
      <c r="F42" s="108">
        <f t="shared" si="8"/>
        <v>0.25986931498426008</v>
      </c>
      <c r="G42" s="109">
        <f t="shared" si="9"/>
        <v>0</v>
      </c>
    </row>
    <row r="44" spans="1:7" x14ac:dyDescent="0.15">
      <c r="E44" s="26"/>
      <c r="G44" s="7"/>
    </row>
    <row r="45" spans="1:7" x14ac:dyDescent="0.15">
      <c r="E45" s="26"/>
      <c r="G45" s="7"/>
    </row>
    <row r="46" spans="1:7" x14ac:dyDescent="0.15">
      <c r="E46" s="26"/>
      <c r="G46" s="7"/>
    </row>
    <row r="47" spans="1:7" x14ac:dyDescent="0.15">
      <c r="E47" s="26"/>
      <c r="G47" s="7"/>
    </row>
  </sheetData>
  <mergeCells count="10">
    <mergeCell ref="A32:G32"/>
    <mergeCell ref="A36:G36"/>
    <mergeCell ref="A1:G1"/>
    <mergeCell ref="A12:G12"/>
    <mergeCell ref="A16:G16"/>
    <mergeCell ref="A20:G20"/>
    <mergeCell ref="A24:G24"/>
    <mergeCell ref="A28:G28"/>
    <mergeCell ref="A4:G4"/>
    <mergeCell ref="A8:G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273"/>
  <sheetViews>
    <sheetView zoomScaleNormal="100" workbookViewId="0">
      <selection activeCell="I190" sqref="I190"/>
    </sheetView>
  </sheetViews>
  <sheetFormatPr defaultColWidth="9.140625" defaultRowHeight="11.25" x14ac:dyDescent="0.15"/>
  <cols>
    <col min="1" max="1" width="9.140625" style="14"/>
    <col min="2" max="2" width="8.28515625" style="14" customWidth="1"/>
    <col min="3" max="3" width="8.140625" style="14" customWidth="1"/>
    <col min="4" max="4" width="7.140625" style="14" customWidth="1"/>
    <col min="5" max="5" width="2.7109375" style="14" customWidth="1"/>
    <col min="6" max="6" width="32.5703125" style="14" customWidth="1"/>
    <col min="7" max="7" width="14" style="14" customWidth="1"/>
    <col min="8" max="8" width="14" style="15" customWidth="1"/>
    <col min="9" max="9" width="15" style="15" customWidth="1"/>
    <col min="10" max="11" width="10.7109375" style="14" customWidth="1"/>
    <col min="12" max="12" width="9.140625" style="14"/>
    <col min="13" max="13" width="9.140625" style="14" customWidth="1"/>
    <col min="14" max="14" width="10" style="14" bestFit="1" customWidth="1"/>
    <col min="15" max="16384" width="9.140625" style="14"/>
  </cols>
  <sheetData>
    <row r="1" spans="2:10" ht="11.25" customHeight="1" x14ac:dyDescent="0.15">
      <c r="B1" s="266" t="s">
        <v>175</v>
      </c>
      <c r="C1" s="266"/>
      <c r="D1" s="266"/>
      <c r="E1" s="266"/>
      <c r="F1" s="266"/>
      <c r="G1" s="266"/>
      <c r="H1" s="266"/>
      <c r="I1" s="266"/>
      <c r="J1" s="266"/>
    </row>
    <row r="2" spans="2:10" ht="15" customHeight="1" x14ac:dyDescent="0.15">
      <c r="B2" s="266"/>
      <c r="C2" s="266"/>
      <c r="D2" s="266"/>
      <c r="E2" s="266"/>
      <c r="F2" s="266"/>
      <c r="G2" s="266"/>
      <c r="H2" s="266"/>
      <c r="I2" s="266"/>
      <c r="J2" s="266"/>
    </row>
    <row r="3" spans="2:10" ht="6.75" hidden="1" customHeight="1" x14ac:dyDescent="0.15">
      <c r="B3" s="266"/>
      <c r="C3" s="266"/>
      <c r="D3" s="266"/>
      <c r="E3" s="266"/>
      <c r="F3" s="266"/>
      <c r="G3" s="266"/>
      <c r="H3" s="266"/>
      <c r="I3" s="266"/>
      <c r="J3" s="266"/>
    </row>
    <row r="4" spans="2:10" ht="27" hidden="1" customHeight="1" x14ac:dyDescent="0.15">
      <c r="B4" s="266"/>
      <c r="C4" s="266"/>
      <c r="D4" s="266"/>
      <c r="E4" s="266"/>
      <c r="F4" s="266"/>
      <c r="G4" s="266"/>
      <c r="H4" s="266"/>
      <c r="I4" s="266"/>
      <c r="J4" s="266"/>
    </row>
    <row r="5" spans="2:10" ht="15" customHeight="1" x14ac:dyDescent="0.15">
      <c r="B5" s="274" t="s">
        <v>120</v>
      </c>
      <c r="C5" s="274"/>
      <c r="D5" s="267" t="s">
        <v>122</v>
      </c>
      <c r="E5" s="268"/>
      <c r="F5" s="269"/>
      <c r="G5" s="261" t="s">
        <v>244</v>
      </c>
      <c r="H5" s="258" t="s">
        <v>245</v>
      </c>
      <c r="I5" s="258" t="s">
        <v>246</v>
      </c>
      <c r="J5" s="273" t="s">
        <v>121</v>
      </c>
    </row>
    <row r="6" spans="2:10" ht="36" customHeight="1" x14ac:dyDescent="0.15">
      <c r="B6" s="274"/>
      <c r="C6" s="274"/>
      <c r="D6" s="270"/>
      <c r="E6" s="271"/>
      <c r="F6" s="272"/>
      <c r="G6" s="262"/>
      <c r="H6" s="258"/>
      <c r="I6" s="258"/>
      <c r="J6" s="273"/>
    </row>
    <row r="7" spans="2:10" x14ac:dyDescent="0.15">
      <c r="B7" s="263">
        <v>1</v>
      </c>
      <c r="C7" s="264"/>
      <c r="D7" s="264"/>
      <c r="E7" s="264"/>
      <c r="F7" s="265"/>
      <c r="G7" s="133">
        <v>2</v>
      </c>
      <c r="H7" s="27">
        <v>3</v>
      </c>
      <c r="I7" s="28">
        <v>4</v>
      </c>
      <c r="J7" s="27">
        <v>5</v>
      </c>
    </row>
    <row r="8" spans="2:10" ht="34.5" customHeight="1" x14ac:dyDescent="0.15">
      <c r="B8" s="259" t="s">
        <v>115</v>
      </c>
      <c r="C8" s="259"/>
      <c r="D8" s="259" t="s">
        <v>116</v>
      </c>
      <c r="E8" s="259"/>
      <c r="F8" s="259"/>
      <c r="G8" s="44">
        <f t="shared" ref="G8:I9" si="0">G9</f>
        <v>2285588</v>
      </c>
      <c r="H8" s="44">
        <f t="shared" si="0"/>
        <v>2936441</v>
      </c>
      <c r="I8" s="44">
        <f t="shared" si="0"/>
        <v>1306850.5900000001</v>
      </c>
      <c r="J8" s="45">
        <f>+IFERROR(I8/H8,)</f>
        <v>0.44504575096179355</v>
      </c>
    </row>
    <row r="9" spans="2:10" ht="12.75" x14ac:dyDescent="0.15">
      <c r="B9" s="259" t="s">
        <v>117</v>
      </c>
      <c r="C9" s="259"/>
      <c r="D9" s="259" t="s">
        <v>118</v>
      </c>
      <c r="E9" s="259"/>
      <c r="F9" s="259"/>
      <c r="G9" s="44">
        <f t="shared" si="0"/>
        <v>2285588</v>
      </c>
      <c r="H9" s="44">
        <f t="shared" si="0"/>
        <v>2936441</v>
      </c>
      <c r="I9" s="44">
        <f t="shared" si="0"/>
        <v>1306850.5900000001</v>
      </c>
      <c r="J9" s="46">
        <f t="shared" ref="J9:J76" si="1">+IFERROR(I9/H9,)</f>
        <v>0.44504575096179355</v>
      </c>
    </row>
    <row r="10" spans="2:10" ht="12.75" x14ac:dyDescent="0.15">
      <c r="B10" s="259" t="s">
        <v>71</v>
      </c>
      <c r="C10" s="259"/>
      <c r="D10" s="260" t="s">
        <v>218</v>
      </c>
      <c r="E10" s="260"/>
      <c r="F10" s="260"/>
      <c r="G10" s="44">
        <f>G11+G71+G249+G260</f>
        <v>2285588</v>
      </c>
      <c r="H10" s="44">
        <f>H11+H71+H249+H260</f>
        <v>2936441</v>
      </c>
      <c r="I10" s="44">
        <f>I11+I71+I249+I260</f>
        <v>1306850.5900000001</v>
      </c>
      <c r="J10" s="46">
        <f t="shared" si="1"/>
        <v>0.44504575096179355</v>
      </c>
    </row>
    <row r="11" spans="2:10" s="16" customFormat="1" ht="35.1" customHeight="1" x14ac:dyDescent="0.15">
      <c r="B11" s="255" t="s">
        <v>123</v>
      </c>
      <c r="C11" s="256"/>
      <c r="D11" s="256"/>
      <c r="E11" s="256"/>
      <c r="F11" s="257"/>
      <c r="G11" s="42">
        <f>G12+G45+G51</f>
        <v>1777800</v>
      </c>
      <c r="H11" s="42">
        <f>H12+H45+H51</f>
        <v>2331810</v>
      </c>
      <c r="I11" s="42">
        <f>I12+I45+I51</f>
        <v>1035636.5900000001</v>
      </c>
      <c r="J11" s="47">
        <f t="shared" si="1"/>
        <v>0.44413420904790701</v>
      </c>
    </row>
    <row r="12" spans="2:10" s="16" customFormat="1" ht="24.95" customHeight="1" x14ac:dyDescent="0.15">
      <c r="B12" s="254" t="s">
        <v>113</v>
      </c>
      <c r="C12" s="254"/>
      <c r="D12" s="254" t="s">
        <v>114</v>
      </c>
      <c r="E12" s="254"/>
      <c r="F12" s="254"/>
      <c r="G12" s="37">
        <f t="shared" ref="G12:I13" si="2">G13</f>
        <v>148000</v>
      </c>
      <c r="H12" s="37">
        <f t="shared" si="2"/>
        <v>161010</v>
      </c>
      <c r="I12" s="37">
        <f t="shared" si="2"/>
        <v>82233.17</v>
      </c>
      <c r="J12" s="48">
        <f t="shared" si="1"/>
        <v>0.51073330849015586</v>
      </c>
    </row>
    <row r="13" spans="2:10" s="17" customFormat="1" ht="15" customHeight="1" x14ac:dyDescent="0.15">
      <c r="B13" s="227" t="s">
        <v>112</v>
      </c>
      <c r="C13" s="227"/>
      <c r="D13" s="228" t="s">
        <v>119</v>
      </c>
      <c r="E13" s="228"/>
      <c r="F13" s="228"/>
      <c r="G13" s="36">
        <f t="shared" si="2"/>
        <v>148000</v>
      </c>
      <c r="H13" s="36">
        <f t="shared" si="2"/>
        <v>161010</v>
      </c>
      <c r="I13" s="36">
        <f t="shared" si="2"/>
        <v>82233.17</v>
      </c>
      <c r="J13" s="49">
        <f t="shared" si="1"/>
        <v>0.51073330849015586</v>
      </c>
    </row>
    <row r="14" spans="2:10" ht="9.9499999999999993" customHeight="1" x14ac:dyDescent="0.15">
      <c r="B14" s="229" t="s">
        <v>72</v>
      </c>
      <c r="C14" s="229"/>
      <c r="D14" s="229" t="s">
        <v>73</v>
      </c>
      <c r="E14" s="229"/>
      <c r="F14" s="229"/>
      <c r="G14" s="31">
        <f>G15+G41</f>
        <v>148000</v>
      </c>
      <c r="H14" s="31">
        <f>H15+H41</f>
        <v>161010</v>
      </c>
      <c r="I14" s="31">
        <f>I15+I41</f>
        <v>82233.17</v>
      </c>
      <c r="J14" s="50">
        <f t="shared" si="1"/>
        <v>0.51073330849015586</v>
      </c>
    </row>
    <row r="15" spans="2:10" ht="9.9499999999999993" customHeight="1" x14ac:dyDescent="0.15">
      <c r="B15" s="229" t="s">
        <v>74</v>
      </c>
      <c r="C15" s="229"/>
      <c r="D15" s="229" t="s">
        <v>75</v>
      </c>
      <c r="E15" s="229"/>
      <c r="F15" s="229"/>
      <c r="G15" s="31">
        <f>G16+G19+G25+G35</f>
        <v>146971</v>
      </c>
      <c r="H15" s="31">
        <f>H16+H19+H25+H35</f>
        <v>159700</v>
      </c>
      <c r="I15" s="31">
        <f>I16+I19+I25+I35</f>
        <v>81383.62</v>
      </c>
      <c r="J15" s="50">
        <f t="shared" si="1"/>
        <v>0.50960313087038189</v>
      </c>
    </row>
    <row r="16" spans="2:10" ht="9.9499999999999993" customHeight="1" x14ac:dyDescent="0.15">
      <c r="B16" s="229" t="s">
        <v>76</v>
      </c>
      <c r="C16" s="229"/>
      <c r="D16" s="229" t="s">
        <v>77</v>
      </c>
      <c r="E16" s="229"/>
      <c r="F16" s="229"/>
      <c r="G16" s="31">
        <f>SUM(G17:G18)</f>
        <v>10100</v>
      </c>
      <c r="H16" s="31">
        <f>SUM(H17:H18)</f>
        <v>11700</v>
      </c>
      <c r="I16" s="31">
        <f>SUM(I17:I18)</f>
        <v>7493.2199999999993</v>
      </c>
      <c r="J16" s="50">
        <f t="shared" si="1"/>
        <v>0.64044615384615378</v>
      </c>
    </row>
    <row r="17" spans="2:10" ht="9.9499999999999993" customHeight="1" x14ac:dyDescent="0.15">
      <c r="B17" s="239" t="s">
        <v>78</v>
      </c>
      <c r="C17" s="239"/>
      <c r="D17" s="239" t="s">
        <v>126</v>
      </c>
      <c r="E17" s="239"/>
      <c r="F17" s="239"/>
      <c r="G17" s="29">
        <v>8700</v>
      </c>
      <c r="H17" s="29">
        <v>10300</v>
      </c>
      <c r="I17" s="30">
        <v>6871.95</v>
      </c>
      <c r="J17" s="51">
        <f t="shared" si="1"/>
        <v>0.66717961165048545</v>
      </c>
    </row>
    <row r="18" spans="2:10" ht="9.9499999999999993" customHeight="1" x14ac:dyDescent="0.15">
      <c r="B18" s="239" t="s">
        <v>79</v>
      </c>
      <c r="C18" s="239"/>
      <c r="D18" s="239" t="s">
        <v>127</v>
      </c>
      <c r="E18" s="239"/>
      <c r="F18" s="239"/>
      <c r="G18" s="29">
        <v>1400</v>
      </c>
      <c r="H18" s="29">
        <v>1400</v>
      </c>
      <c r="I18" s="30">
        <v>621.27</v>
      </c>
      <c r="J18" s="51">
        <f t="shared" si="1"/>
        <v>0.44376428571428572</v>
      </c>
    </row>
    <row r="19" spans="2:10" ht="9.9499999999999993" customHeight="1" x14ac:dyDescent="0.15">
      <c r="B19" s="229" t="s">
        <v>80</v>
      </c>
      <c r="C19" s="229"/>
      <c r="D19" s="229" t="s">
        <v>81</v>
      </c>
      <c r="E19" s="229"/>
      <c r="F19" s="229"/>
      <c r="G19" s="31">
        <f>SUM(G20:G24)</f>
        <v>54920</v>
      </c>
      <c r="H19" s="31">
        <f>SUM(H20:H24)</f>
        <v>61118</v>
      </c>
      <c r="I19" s="31">
        <f>SUM(I20:I24)</f>
        <v>32115.98</v>
      </c>
      <c r="J19" s="50">
        <f t="shared" si="1"/>
        <v>0.5254749828201184</v>
      </c>
    </row>
    <row r="20" spans="2:10" ht="9.9499999999999993" customHeight="1" x14ac:dyDescent="0.15">
      <c r="B20" s="239" t="s">
        <v>82</v>
      </c>
      <c r="C20" s="239"/>
      <c r="D20" s="239" t="s">
        <v>207</v>
      </c>
      <c r="E20" s="239"/>
      <c r="F20" s="239"/>
      <c r="G20" s="29">
        <v>18787</v>
      </c>
      <c r="H20" s="29">
        <v>20100</v>
      </c>
      <c r="I20" s="30">
        <v>11990.24</v>
      </c>
      <c r="J20" s="51">
        <f t="shared" si="1"/>
        <v>0.59652935323383083</v>
      </c>
    </row>
    <row r="21" spans="2:10" ht="9.9499999999999993" customHeight="1" x14ac:dyDescent="0.15">
      <c r="B21" s="239" t="s">
        <v>83</v>
      </c>
      <c r="C21" s="239"/>
      <c r="D21" s="239" t="s">
        <v>124</v>
      </c>
      <c r="E21" s="239"/>
      <c r="F21" s="239"/>
      <c r="G21" s="29">
        <v>22133</v>
      </c>
      <c r="H21" s="29">
        <v>27018</v>
      </c>
      <c r="I21" s="30">
        <v>16640.759999999998</v>
      </c>
      <c r="J21" s="51">
        <f t="shared" si="1"/>
        <v>0.61591383522096377</v>
      </c>
    </row>
    <row r="22" spans="2:10" ht="9.9499999999999993" customHeight="1" x14ac:dyDescent="0.15">
      <c r="B22" s="224">
        <v>3224</v>
      </c>
      <c r="C22" s="226"/>
      <c r="D22" s="239" t="s">
        <v>170</v>
      </c>
      <c r="E22" s="239"/>
      <c r="F22" s="239"/>
      <c r="G22" s="29">
        <v>5000</v>
      </c>
      <c r="H22" s="29">
        <v>5000</v>
      </c>
      <c r="I22" s="30">
        <v>1267.1600000000001</v>
      </c>
      <c r="J22" s="51">
        <f t="shared" si="1"/>
        <v>0.25343199999999999</v>
      </c>
    </row>
    <row r="23" spans="2:10" ht="9.9499999999999993" customHeight="1" x14ac:dyDescent="0.15">
      <c r="B23" s="224" t="s">
        <v>84</v>
      </c>
      <c r="C23" s="226"/>
      <c r="D23" s="239" t="s">
        <v>208</v>
      </c>
      <c r="E23" s="239"/>
      <c r="F23" s="239"/>
      <c r="G23" s="29">
        <v>7500</v>
      </c>
      <c r="H23" s="29">
        <v>7500</v>
      </c>
      <c r="I23" s="30">
        <v>1725.35</v>
      </c>
      <c r="J23" s="51">
        <f t="shared" si="1"/>
        <v>0.23004666666666665</v>
      </c>
    </row>
    <row r="24" spans="2:10" ht="9.9499999999999993" customHeight="1" x14ac:dyDescent="0.15">
      <c r="B24" s="122">
        <v>3227</v>
      </c>
      <c r="C24" s="123"/>
      <c r="D24" s="224" t="s">
        <v>227</v>
      </c>
      <c r="E24" s="225"/>
      <c r="F24" s="226"/>
      <c r="G24" s="30">
        <v>1500</v>
      </c>
      <c r="H24" s="29">
        <v>1500</v>
      </c>
      <c r="I24" s="30">
        <v>492.47</v>
      </c>
      <c r="J24" s="51">
        <f t="shared" si="1"/>
        <v>0.32831333333333335</v>
      </c>
    </row>
    <row r="25" spans="2:10" ht="9.9499999999999993" customHeight="1" x14ac:dyDescent="0.15">
      <c r="B25" s="221" t="s">
        <v>85</v>
      </c>
      <c r="C25" s="222"/>
      <c r="D25" s="229" t="s">
        <v>86</v>
      </c>
      <c r="E25" s="229"/>
      <c r="F25" s="229"/>
      <c r="G25" s="31">
        <f>SUM(G26:G34)</f>
        <v>73337</v>
      </c>
      <c r="H25" s="31">
        <f>SUM(H26:H34)</f>
        <v>79818</v>
      </c>
      <c r="I25" s="31">
        <f>SUM(I26:I34)</f>
        <v>41273.26</v>
      </c>
      <c r="J25" s="50">
        <f t="shared" si="1"/>
        <v>0.51709213460622916</v>
      </c>
    </row>
    <row r="26" spans="2:10" ht="9.9499999999999993" customHeight="1" x14ac:dyDescent="0.15">
      <c r="B26" s="224" t="s">
        <v>87</v>
      </c>
      <c r="C26" s="226"/>
      <c r="D26" s="239" t="s">
        <v>181</v>
      </c>
      <c r="E26" s="239"/>
      <c r="F26" s="239"/>
      <c r="G26" s="29">
        <v>4533</v>
      </c>
      <c r="H26" s="29">
        <v>4900</v>
      </c>
      <c r="I26" s="30">
        <v>2404.86</v>
      </c>
      <c r="J26" s="51">
        <f t="shared" si="1"/>
        <v>0.49078775510204087</v>
      </c>
    </row>
    <row r="27" spans="2:10" ht="9.9499999999999993" customHeight="1" x14ac:dyDescent="0.15">
      <c r="B27" s="224">
        <v>3232</v>
      </c>
      <c r="C27" s="226"/>
      <c r="D27" s="224" t="s">
        <v>131</v>
      </c>
      <c r="E27" s="225"/>
      <c r="F27" s="226"/>
      <c r="G27" s="29">
        <v>29860</v>
      </c>
      <c r="H27" s="29">
        <v>27607</v>
      </c>
      <c r="I27" s="30">
        <v>11086.87</v>
      </c>
      <c r="J27" s="51">
        <f t="shared" si="1"/>
        <v>0.40159633426304925</v>
      </c>
    </row>
    <row r="28" spans="2:10" ht="9.9499999999999993" customHeight="1" x14ac:dyDescent="0.15">
      <c r="B28" s="54">
        <v>3233</v>
      </c>
      <c r="C28" s="55"/>
      <c r="D28" s="224" t="s">
        <v>206</v>
      </c>
      <c r="E28" s="225"/>
      <c r="F28" s="226"/>
      <c r="G28" s="30">
        <v>133</v>
      </c>
      <c r="H28" s="29">
        <v>133</v>
      </c>
      <c r="I28" s="30">
        <v>63.72</v>
      </c>
      <c r="J28" s="51">
        <f t="shared" si="1"/>
        <v>0.47909774436090224</v>
      </c>
    </row>
    <row r="29" spans="2:10" ht="9.9499999999999993" customHeight="1" x14ac:dyDescent="0.15">
      <c r="B29" s="224" t="s">
        <v>88</v>
      </c>
      <c r="C29" s="226"/>
      <c r="D29" s="239" t="s">
        <v>136</v>
      </c>
      <c r="E29" s="239"/>
      <c r="F29" s="239"/>
      <c r="G29" s="29">
        <v>18991</v>
      </c>
      <c r="H29" s="29">
        <v>21847</v>
      </c>
      <c r="I29" s="30">
        <v>11946.08</v>
      </c>
      <c r="J29" s="51">
        <f t="shared" si="1"/>
        <v>0.54680642651164924</v>
      </c>
    </row>
    <row r="30" spans="2:10" ht="9.9499999999999993" customHeight="1" x14ac:dyDescent="0.15">
      <c r="B30" s="224" t="s">
        <v>89</v>
      </c>
      <c r="C30" s="226"/>
      <c r="D30" s="239" t="s">
        <v>269</v>
      </c>
      <c r="E30" s="239"/>
      <c r="F30" s="239"/>
      <c r="G30" s="29">
        <v>0</v>
      </c>
      <c r="H30" s="29">
        <v>0</v>
      </c>
      <c r="I30" s="30">
        <v>1457.75</v>
      </c>
      <c r="J30" s="51">
        <f t="shared" si="1"/>
        <v>0</v>
      </c>
    </row>
    <row r="31" spans="2:10" ht="9.9499999999999993" customHeight="1" x14ac:dyDescent="0.15">
      <c r="B31" s="224" t="s">
        <v>90</v>
      </c>
      <c r="C31" s="226"/>
      <c r="D31" s="239" t="s">
        <v>176</v>
      </c>
      <c r="E31" s="239"/>
      <c r="F31" s="239"/>
      <c r="G31" s="29">
        <v>1500</v>
      </c>
      <c r="H31" s="29">
        <v>1700</v>
      </c>
      <c r="I31" s="30">
        <v>140.72999999999999</v>
      </c>
      <c r="J31" s="51">
        <f t="shared" si="1"/>
        <v>8.278235294117646E-2</v>
      </c>
    </row>
    <row r="32" spans="2:10" ht="9.9499999999999993" customHeight="1" x14ac:dyDescent="0.15">
      <c r="B32" s="224" t="s">
        <v>91</v>
      </c>
      <c r="C32" s="226"/>
      <c r="D32" s="239" t="s">
        <v>172</v>
      </c>
      <c r="E32" s="239"/>
      <c r="F32" s="239"/>
      <c r="G32" s="29">
        <v>231</v>
      </c>
      <c r="H32" s="29">
        <v>231</v>
      </c>
      <c r="I32" s="30">
        <v>211.81</v>
      </c>
      <c r="J32" s="51">
        <f t="shared" si="1"/>
        <v>0.91692640692640692</v>
      </c>
    </row>
    <row r="33" spans="2:10" ht="9.9499999999999993" customHeight="1" x14ac:dyDescent="0.15">
      <c r="B33" s="224" t="s">
        <v>92</v>
      </c>
      <c r="C33" s="226"/>
      <c r="D33" s="239" t="s">
        <v>209</v>
      </c>
      <c r="E33" s="239"/>
      <c r="F33" s="239"/>
      <c r="G33" s="29">
        <v>3689</v>
      </c>
      <c r="H33" s="29">
        <v>5000</v>
      </c>
      <c r="I33" s="30">
        <v>3436.61</v>
      </c>
      <c r="J33" s="51">
        <f t="shared" si="1"/>
        <v>0.68732199999999999</v>
      </c>
    </row>
    <row r="34" spans="2:10" ht="9.9499999999999993" customHeight="1" x14ac:dyDescent="0.15">
      <c r="B34" s="224" t="s">
        <v>93</v>
      </c>
      <c r="C34" s="226"/>
      <c r="D34" s="239" t="s">
        <v>171</v>
      </c>
      <c r="E34" s="239"/>
      <c r="F34" s="239"/>
      <c r="G34" s="29">
        <v>14400</v>
      </c>
      <c r="H34" s="29">
        <v>18400</v>
      </c>
      <c r="I34" s="30">
        <v>10524.83</v>
      </c>
      <c r="J34" s="51">
        <f t="shared" si="1"/>
        <v>0.57200163043478258</v>
      </c>
    </row>
    <row r="35" spans="2:10" ht="9.9499999999999993" customHeight="1" x14ac:dyDescent="0.15">
      <c r="B35" s="221" t="s">
        <v>94</v>
      </c>
      <c r="C35" s="222"/>
      <c r="D35" s="229" t="s">
        <v>95</v>
      </c>
      <c r="E35" s="229"/>
      <c r="F35" s="229"/>
      <c r="G35" s="31">
        <f>SUM(G36:G40)</f>
        <v>8614</v>
      </c>
      <c r="H35" s="31">
        <f>SUM(H36:H40)</f>
        <v>7064</v>
      </c>
      <c r="I35" s="31">
        <f>SUM(I36:I40)</f>
        <v>501.16</v>
      </c>
      <c r="J35" s="50">
        <f t="shared" si="1"/>
        <v>7.0945639864099658E-2</v>
      </c>
    </row>
    <row r="36" spans="2:10" ht="9.9499999999999993" customHeight="1" x14ac:dyDescent="0.15">
      <c r="B36" s="122">
        <v>3292</v>
      </c>
      <c r="C36" s="125"/>
      <c r="D36" s="224" t="s">
        <v>228</v>
      </c>
      <c r="E36" s="225"/>
      <c r="F36" s="226"/>
      <c r="G36" s="30">
        <v>2700</v>
      </c>
      <c r="H36" s="29">
        <v>2700</v>
      </c>
      <c r="I36" s="30">
        <v>0</v>
      </c>
      <c r="J36" s="51">
        <f t="shared" si="1"/>
        <v>0</v>
      </c>
    </row>
    <row r="37" spans="2:10" ht="9.9499999999999993" customHeight="1" x14ac:dyDescent="0.15">
      <c r="B37" s="224">
        <v>3293</v>
      </c>
      <c r="C37" s="226"/>
      <c r="D37" s="239" t="s">
        <v>128</v>
      </c>
      <c r="E37" s="239"/>
      <c r="F37" s="239"/>
      <c r="G37" s="29">
        <v>3550</v>
      </c>
      <c r="H37" s="29">
        <v>2000</v>
      </c>
      <c r="I37" s="30">
        <v>120.7</v>
      </c>
      <c r="J37" s="51">
        <f t="shared" si="1"/>
        <v>6.0350000000000001E-2</v>
      </c>
    </row>
    <row r="38" spans="2:10" ht="9.9499999999999993" customHeight="1" x14ac:dyDescent="0.15">
      <c r="B38" s="224" t="s">
        <v>96</v>
      </c>
      <c r="C38" s="226"/>
      <c r="D38" s="239" t="s">
        <v>210</v>
      </c>
      <c r="E38" s="239"/>
      <c r="F38" s="239"/>
      <c r="G38" s="29">
        <v>364</v>
      </c>
      <c r="H38" s="29">
        <v>364</v>
      </c>
      <c r="I38" s="30">
        <v>243.09</v>
      </c>
      <c r="J38" s="51">
        <f t="shared" si="1"/>
        <v>0.66782967032967033</v>
      </c>
    </row>
    <row r="39" spans="2:10" ht="9.9499999999999993" customHeight="1" x14ac:dyDescent="0.15">
      <c r="B39" s="152">
        <v>3295</v>
      </c>
      <c r="C39" s="153"/>
      <c r="D39" s="224" t="s">
        <v>214</v>
      </c>
      <c r="E39" s="225"/>
      <c r="F39" s="226"/>
      <c r="G39" s="29">
        <v>0</v>
      </c>
      <c r="H39" s="29">
        <v>0</v>
      </c>
      <c r="I39" s="30">
        <v>117.46</v>
      </c>
      <c r="J39" s="51">
        <f t="shared" si="1"/>
        <v>0</v>
      </c>
    </row>
    <row r="40" spans="2:10" ht="9.9499999999999993" customHeight="1" x14ac:dyDescent="0.15">
      <c r="B40" s="224" t="s">
        <v>97</v>
      </c>
      <c r="C40" s="226"/>
      <c r="D40" s="239" t="s">
        <v>95</v>
      </c>
      <c r="E40" s="239"/>
      <c r="F40" s="239"/>
      <c r="G40" s="29">
        <v>2000</v>
      </c>
      <c r="H40" s="29">
        <v>2000</v>
      </c>
      <c r="I40" s="30">
        <v>19.91</v>
      </c>
      <c r="J40" s="51">
        <f t="shared" si="1"/>
        <v>9.9550000000000003E-3</v>
      </c>
    </row>
    <row r="41" spans="2:10" ht="9.9499999999999993" customHeight="1" x14ac:dyDescent="0.15">
      <c r="B41" s="221" t="s">
        <v>98</v>
      </c>
      <c r="C41" s="222"/>
      <c r="D41" s="229" t="s">
        <v>99</v>
      </c>
      <c r="E41" s="229"/>
      <c r="F41" s="229"/>
      <c r="G41" s="31">
        <f>G42</f>
        <v>1029</v>
      </c>
      <c r="H41" s="31">
        <f>H42</f>
        <v>1310</v>
      </c>
      <c r="I41" s="31">
        <f>I42</f>
        <v>849.55</v>
      </c>
      <c r="J41" s="50">
        <f t="shared" si="1"/>
        <v>0.64851145038167934</v>
      </c>
    </row>
    <row r="42" spans="2:10" ht="9.9499999999999993" customHeight="1" x14ac:dyDescent="0.15">
      <c r="B42" s="221" t="s">
        <v>100</v>
      </c>
      <c r="C42" s="222"/>
      <c r="D42" s="229" t="s">
        <v>101</v>
      </c>
      <c r="E42" s="229"/>
      <c r="F42" s="229"/>
      <c r="G42" s="31">
        <f>SUM(G43:G44)</f>
        <v>1029</v>
      </c>
      <c r="H42" s="31">
        <f>SUM(H43:H44)</f>
        <v>1310</v>
      </c>
      <c r="I42" s="31">
        <f>SUM(I43:I44)</f>
        <v>849.55</v>
      </c>
      <c r="J42" s="50">
        <f t="shared" si="1"/>
        <v>0.64851145038167934</v>
      </c>
    </row>
    <row r="43" spans="2:10" ht="9.9499999999999993" customHeight="1" x14ac:dyDescent="0.15">
      <c r="B43" s="224" t="s">
        <v>102</v>
      </c>
      <c r="C43" s="226"/>
      <c r="D43" s="239" t="s">
        <v>211</v>
      </c>
      <c r="E43" s="239"/>
      <c r="F43" s="239"/>
      <c r="G43" s="29">
        <v>1029</v>
      </c>
      <c r="H43" s="29">
        <v>1300</v>
      </c>
      <c r="I43" s="30">
        <v>840.9</v>
      </c>
      <c r="J43" s="51">
        <f t="shared" si="1"/>
        <v>0.64684615384615385</v>
      </c>
    </row>
    <row r="44" spans="2:10" ht="9.9499999999999993" customHeight="1" x14ac:dyDescent="0.15">
      <c r="B44" s="224">
        <v>3433</v>
      </c>
      <c r="C44" s="226"/>
      <c r="D44" s="239" t="s">
        <v>141</v>
      </c>
      <c r="E44" s="239"/>
      <c r="F44" s="239"/>
      <c r="G44" s="29">
        <v>0</v>
      </c>
      <c r="H44" s="29">
        <v>10</v>
      </c>
      <c r="I44" s="30">
        <v>8.65</v>
      </c>
      <c r="J44" s="51">
        <f t="shared" ref="J44" si="3">+IFERROR(I44/H44,)</f>
        <v>0.86499999999999999</v>
      </c>
    </row>
    <row r="45" spans="2:10" s="16" customFormat="1" ht="24.95" customHeight="1" x14ac:dyDescent="0.15">
      <c r="B45" s="254" t="s">
        <v>129</v>
      </c>
      <c r="C45" s="254"/>
      <c r="D45" s="254" t="s">
        <v>130</v>
      </c>
      <c r="E45" s="254"/>
      <c r="F45" s="254"/>
      <c r="G45" s="37">
        <f t="shared" ref="G45:I49" si="4">G46</f>
        <v>0</v>
      </c>
      <c r="H45" s="37">
        <f t="shared" si="4"/>
        <v>0</v>
      </c>
      <c r="I45" s="37">
        <f t="shared" si="4"/>
        <v>0</v>
      </c>
      <c r="J45" s="48">
        <f t="shared" si="1"/>
        <v>0</v>
      </c>
    </row>
    <row r="46" spans="2:10" s="38" customFormat="1" ht="15" customHeight="1" x14ac:dyDescent="0.15">
      <c r="B46" s="227" t="s">
        <v>112</v>
      </c>
      <c r="C46" s="227"/>
      <c r="D46" s="228" t="s">
        <v>119</v>
      </c>
      <c r="E46" s="228"/>
      <c r="F46" s="228"/>
      <c r="G46" s="36">
        <f t="shared" si="4"/>
        <v>0</v>
      </c>
      <c r="H46" s="36">
        <f t="shared" si="4"/>
        <v>0</v>
      </c>
      <c r="I46" s="36">
        <f t="shared" si="4"/>
        <v>0</v>
      </c>
      <c r="J46" s="49">
        <f t="shared" si="1"/>
        <v>0</v>
      </c>
    </row>
    <row r="47" spans="2:10" ht="9.9499999999999993" customHeight="1" x14ac:dyDescent="0.15">
      <c r="B47" s="229" t="s">
        <v>72</v>
      </c>
      <c r="C47" s="229"/>
      <c r="D47" s="229" t="s">
        <v>73</v>
      </c>
      <c r="E47" s="229"/>
      <c r="F47" s="229"/>
      <c r="G47" s="31">
        <f t="shared" si="4"/>
        <v>0</v>
      </c>
      <c r="H47" s="31">
        <f t="shared" si="4"/>
        <v>0</v>
      </c>
      <c r="I47" s="31">
        <f t="shared" si="4"/>
        <v>0</v>
      </c>
      <c r="J47" s="50">
        <f t="shared" si="1"/>
        <v>0</v>
      </c>
    </row>
    <row r="48" spans="2:10" ht="9.9499999999999993" customHeight="1" x14ac:dyDescent="0.15">
      <c r="B48" s="229" t="s">
        <v>74</v>
      </c>
      <c r="C48" s="229"/>
      <c r="D48" s="229" t="s">
        <v>75</v>
      </c>
      <c r="E48" s="229"/>
      <c r="F48" s="229"/>
      <c r="G48" s="31">
        <f t="shared" si="4"/>
        <v>0</v>
      </c>
      <c r="H48" s="31">
        <f t="shared" si="4"/>
        <v>0</v>
      </c>
      <c r="I48" s="31">
        <f t="shared" si="4"/>
        <v>0</v>
      </c>
      <c r="J48" s="50">
        <f t="shared" si="1"/>
        <v>0</v>
      </c>
    </row>
    <row r="49" spans="2:10" ht="9.9499999999999993" customHeight="1" x14ac:dyDescent="0.15">
      <c r="B49" s="221" t="s">
        <v>85</v>
      </c>
      <c r="C49" s="222"/>
      <c r="D49" s="229" t="s">
        <v>86</v>
      </c>
      <c r="E49" s="229"/>
      <c r="F49" s="229"/>
      <c r="G49" s="31">
        <f t="shared" si="4"/>
        <v>0</v>
      </c>
      <c r="H49" s="31">
        <f t="shared" si="4"/>
        <v>0</v>
      </c>
      <c r="I49" s="31">
        <f t="shared" si="4"/>
        <v>0</v>
      </c>
      <c r="J49" s="50">
        <f t="shared" si="1"/>
        <v>0</v>
      </c>
    </row>
    <row r="50" spans="2:10" ht="9.9499999999999993" customHeight="1" x14ac:dyDescent="0.15">
      <c r="B50" s="224">
        <v>3232</v>
      </c>
      <c r="C50" s="226"/>
      <c r="D50" s="239" t="s">
        <v>131</v>
      </c>
      <c r="E50" s="239"/>
      <c r="F50" s="239"/>
      <c r="G50" s="29">
        <v>0</v>
      </c>
      <c r="H50" s="29">
        <v>0</v>
      </c>
      <c r="I50" s="30">
        <v>0</v>
      </c>
      <c r="J50" s="51">
        <f t="shared" si="1"/>
        <v>0</v>
      </c>
    </row>
    <row r="51" spans="2:10" s="39" customFormat="1" ht="24.95" customHeight="1" x14ac:dyDescent="0.2">
      <c r="B51" s="254" t="s">
        <v>158</v>
      </c>
      <c r="C51" s="242"/>
      <c r="D51" s="254" t="s">
        <v>159</v>
      </c>
      <c r="E51" s="241"/>
      <c r="F51" s="242"/>
      <c r="G51" s="37">
        <f t="shared" ref="G51:I52" si="5">G52</f>
        <v>1629800</v>
      </c>
      <c r="H51" s="37">
        <f t="shared" si="5"/>
        <v>2170800</v>
      </c>
      <c r="I51" s="37">
        <f t="shared" si="5"/>
        <v>953403.42</v>
      </c>
      <c r="J51" s="48">
        <f t="shared" si="1"/>
        <v>0.43919449972360425</v>
      </c>
    </row>
    <row r="52" spans="2:10" s="40" customFormat="1" ht="24.75" customHeight="1" x14ac:dyDescent="0.15">
      <c r="B52" s="227" t="s">
        <v>160</v>
      </c>
      <c r="C52" s="227"/>
      <c r="D52" s="228" t="s">
        <v>161</v>
      </c>
      <c r="E52" s="228"/>
      <c r="F52" s="228"/>
      <c r="G52" s="36">
        <f t="shared" si="5"/>
        <v>1629800</v>
      </c>
      <c r="H52" s="36">
        <f t="shared" si="5"/>
        <v>2170800</v>
      </c>
      <c r="I52" s="36">
        <f t="shared" si="5"/>
        <v>953403.42</v>
      </c>
      <c r="J52" s="49">
        <f t="shared" si="1"/>
        <v>0.43919449972360425</v>
      </c>
    </row>
    <row r="53" spans="2:10" ht="9.9499999999999993" customHeight="1" x14ac:dyDescent="0.15">
      <c r="B53" s="229" t="s">
        <v>72</v>
      </c>
      <c r="C53" s="229"/>
      <c r="D53" s="229" t="s">
        <v>73</v>
      </c>
      <c r="E53" s="229"/>
      <c r="F53" s="229"/>
      <c r="G53" s="31">
        <f>G54+G62+G68</f>
        <v>1629800</v>
      </c>
      <c r="H53" s="31">
        <f>H54+H62+H68</f>
        <v>2170800</v>
      </c>
      <c r="I53" s="31">
        <f>I54+I62+I68</f>
        <v>953403.42</v>
      </c>
      <c r="J53" s="50">
        <f t="shared" si="1"/>
        <v>0.43919449972360425</v>
      </c>
    </row>
    <row r="54" spans="2:10" ht="9.9499999999999993" customHeight="1" x14ac:dyDescent="0.15">
      <c r="B54" s="221">
        <v>31</v>
      </c>
      <c r="C54" s="222"/>
      <c r="D54" s="221" t="s">
        <v>109</v>
      </c>
      <c r="E54" s="223"/>
      <c r="F54" s="222"/>
      <c r="G54" s="31">
        <f>G55+G57+G59</f>
        <v>1570800</v>
      </c>
      <c r="H54" s="31">
        <f>H55+H57+H59</f>
        <v>2127800</v>
      </c>
      <c r="I54" s="31">
        <f>I55+I57+I59</f>
        <v>933745.32000000007</v>
      </c>
      <c r="J54" s="50">
        <f t="shared" si="1"/>
        <v>0.43883133753172293</v>
      </c>
    </row>
    <row r="55" spans="2:10" ht="9.9499999999999993" customHeight="1" x14ac:dyDescent="0.15">
      <c r="B55" s="221">
        <v>311</v>
      </c>
      <c r="C55" s="222"/>
      <c r="D55" s="221" t="s">
        <v>138</v>
      </c>
      <c r="E55" s="223"/>
      <c r="F55" s="222"/>
      <c r="G55" s="31">
        <f>G56</f>
        <v>1280000</v>
      </c>
      <c r="H55" s="31">
        <f>H56</f>
        <v>1756000</v>
      </c>
      <c r="I55" s="31">
        <f>I56</f>
        <v>770808.18</v>
      </c>
      <c r="J55" s="50">
        <f t="shared" si="1"/>
        <v>0.43895682232346245</v>
      </c>
    </row>
    <row r="56" spans="2:10" ht="9.9499999999999993" customHeight="1" x14ac:dyDescent="0.15">
      <c r="B56" s="224">
        <v>3111</v>
      </c>
      <c r="C56" s="226"/>
      <c r="D56" s="224" t="s">
        <v>139</v>
      </c>
      <c r="E56" s="225"/>
      <c r="F56" s="226"/>
      <c r="G56" s="30">
        <v>1280000</v>
      </c>
      <c r="H56" s="29">
        <v>1756000</v>
      </c>
      <c r="I56" s="30">
        <v>770808.18</v>
      </c>
      <c r="J56" s="51">
        <f t="shared" si="1"/>
        <v>0.43895682232346245</v>
      </c>
    </row>
    <row r="57" spans="2:10" ht="9.9499999999999993" customHeight="1" x14ac:dyDescent="0.15">
      <c r="B57" s="221">
        <v>312</v>
      </c>
      <c r="C57" s="222"/>
      <c r="D57" s="221" t="s">
        <v>110</v>
      </c>
      <c r="E57" s="223"/>
      <c r="F57" s="222"/>
      <c r="G57" s="31">
        <f>G58</f>
        <v>68800</v>
      </c>
      <c r="H57" s="31">
        <f>H58</f>
        <v>81800</v>
      </c>
      <c r="I57" s="31">
        <f>I58</f>
        <v>35590.269999999997</v>
      </c>
      <c r="J57" s="50">
        <f t="shared" si="1"/>
        <v>0.43508887530562346</v>
      </c>
    </row>
    <row r="58" spans="2:10" ht="9.9499999999999993" customHeight="1" x14ac:dyDescent="0.15">
      <c r="B58" s="239">
        <v>3121</v>
      </c>
      <c r="C58" s="239"/>
      <c r="D58" s="239" t="s">
        <v>110</v>
      </c>
      <c r="E58" s="239"/>
      <c r="F58" s="239"/>
      <c r="G58" s="29">
        <v>68800</v>
      </c>
      <c r="H58" s="29">
        <v>81800</v>
      </c>
      <c r="I58" s="30">
        <v>35590.269999999997</v>
      </c>
      <c r="J58" s="51">
        <f t="shared" si="1"/>
        <v>0.43508887530562346</v>
      </c>
    </row>
    <row r="59" spans="2:10" ht="9.9499999999999993" customHeight="1" x14ac:dyDescent="0.15">
      <c r="B59" s="221">
        <v>313</v>
      </c>
      <c r="C59" s="222"/>
      <c r="D59" s="221" t="s">
        <v>111</v>
      </c>
      <c r="E59" s="223"/>
      <c r="F59" s="222"/>
      <c r="G59" s="31">
        <f>SUM(G60:G61)</f>
        <v>222000</v>
      </c>
      <c r="H59" s="31">
        <f>SUM(H60:H61)</f>
        <v>290000</v>
      </c>
      <c r="I59" s="31">
        <f>SUM(I60:I61)</f>
        <v>127346.87</v>
      </c>
      <c r="J59" s="50">
        <f t="shared" si="1"/>
        <v>0.43912713793103447</v>
      </c>
    </row>
    <row r="60" spans="2:10" ht="9.9499999999999993" customHeight="1" x14ac:dyDescent="0.15">
      <c r="B60" s="239">
        <v>3132</v>
      </c>
      <c r="C60" s="239"/>
      <c r="D60" s="239" t="s">
        <v>212</v>
      </c>
      <c r="E60" s="239"/>
      <c r="F60" s="239"/>
      <c r="G60" s="29">
        <v>222000</v>
      </c>
      <c r="H60" s="29">
        <v>290000</v>
      </c>
      <c r="I60" s="30">
        <v>127346.87</v>
      </c>
      <c r="J60" s="51">
        <f t="shared" si="1"/>
        <v>0.43912713793103447</v>
      </c>
    </row>
    <row r="61" spans="2:10" ht="9.9499999999999993" customHeight="1" x14ac:dyDescent="0.15">
      <c r="B61" s="239">
        <v>3133</v>
      </c>
      <c r="C61" s="239"/>
      <c r="D61" s="239" t="s">
        <v>140</v>
      </c>
      <c r="E61" s="239"/>
      <c r="F61" s="239"/>
      <c r="G61" s="29">
        <v>0</v>
      </c>
      <c r="H61" s="29">
        <v>0</v>
      </c>
      <c r="I61" s="30">
        <v>0</v>
      </c>
      <c r="J61" s="51">
        <f t="shared" si="1"/>
        <v>0</v>
      </c>
    </row>
    <row r="62" spans="2:10" ht="9.9499999999999993" customHeight="1" x14ac:dyDescent="0.15">
      <c r="B62" s="229" t="s">
        <v>74</v>
      </c>
      <c r="C62" s="229"/>
      <c r="D62" s="229" t="s">
        <v>75</v>
      </c>
      <c r="E62" s="229"/>
      <c r="F62" s="229"/>
      <c r="G62" s="31">
        <f>G63+G65</f>
        <v>59000</v>
      </c>
      <c r="H62" s="31">
        <f>H63+H65</f>
        <v>43000</v>
      </c>
      <c r="I62" s="31">
        <f>I63+I65</f>
        <v>19658.099999999999</v>
      </c>
      <c r="J62" s="50">
        <f t="shared" si="1"/>
        <v>0.45716511627906975</v>
      </c>
    </row>
    <row r="63" spans="2:10" ht="9.9499999999999993" customHeight="1" x14ac:dyDescent="0.15">
      <c r="B63" s="221">
        <v>321</v>
      </c>
      <c r="C63" s="222"/>
      <c r="D63" s="221" t="s">
        <v>77</v>
      </c>
      <c r="E63" s="223"/>
      <c r="F63" s="222"/>
      <c r="G63" s="31">
        <f>G64</f>
        <v>55000</v>
      </c>
      <c r="H63" s="31">
        <f>H64</f>
        <v>40000</v>
      </c>
      <c r="I63" s="31">
        <f>I64</f>
        <v>17782.75</v>
      </c>
      <c r="J63" s="50">
        <f t="shared" si="1"/>
        <v>0.44456875000000001</v>
      </c>
    </row>
    <row r="64" spans="2:10" ht="9.9499999999999993" customHeight="1" x14ac:dyDescent="0.15">
      <c r="B64" s="239">
        <v>3212</v>
      </c>
      <c r="C64" s="239"/>
      <c r="D64" s="239" t="s">
        <v>169</v>
      </c>
      <c r="E64" s="239"/>
      <c r="F64" s="239"/>
      <c r="G64" s="29">
        <v>55000</v>
      </c>
      <c r="H64" s="29">
        <v>40000</v>
      </c>
      <c r="I64" s="30">
        <v>17782.75</v>
      </c>
      <c r="J64" s="51">
        <f t="shared" si="1"/>
        <v>0.44456875000000001</v>
      </c>
    </row>
    <row r="65" spans="2:10" ht="9.9499999999999993" customHeight="1" x14ac:dyDescent="0.15">
      <c r="B65" s="221">
        <v>329</v>
      </c>
      <c r="C65" s="222"/>
      <c r="D65" s="221" t="s">
        <v>95</v>
      </c>
      <c r="E65" s="223"/>
      <c r="F65" s="222"/>
      <c r="G65" s="31">
        <f>SUM(G66:G67)</f>
        <v>4000</v>
      </c>
      <c r="H65" s="31">
        <f>SUM(H66:H67)</f>
        <v>3000</v>
      </c>
      <c r="I65" s="31">
        <f>SUM(I66:I67)</f>
        <v>1875.35</v>
      </c>
      <c r="J65" s="50">
        <f t="shared" si="1"/>
        <v>0.62511666666666665</v>
      </c>
    </row>
    <row r="66" spans="2:10" ht="9.9499999999999993" customHeight="1" x14ac:dyDescent="0.15">
      <c r="B66" s="239">
        <v>3295</v>
      </c>
      <c r="C66" s="239"/>
      <c r="D66" s="239" t="s">
        <v>214</v>
      </c>
      <c r="E66" s="239"/>
      <c r="F66" s="239"/>
      <c r="G66" s="29">
        <v>4000</v>
      </c>
      <c r="H66" s="29">
        <v>3000</v>
      </c>
      <c r="I66" s="30">
        <v>1875.35</v>
      </c>
      <c r="J66" s="51">
        <f t="shared" si="1"/>
        <v>0.62511666666666665</v>
      </c>
    </row>
    <row r="67" spans="2:10" ht="9.9499999999999993" customHeight="1" x14ac:dyDescent="0.15">
      <c r="B67" s="239">
        <v>3296</v>
      </c>
      <c r="C67" s="239"/>
      <c r="D67" s="239" t="s">
        <v>164</v>
      </c>
      <c r="E67" s="239"/>
      <c r="F67" s="239"/>
      <c r="G67" s="29">
        <v>0</v>
      </c>
      <c r="H67" s="29">
        <v>0</v>
      </c>
      <c r="I67" s="30">
        <v>0</v>
      </c>
      <c r="J67" s="51">
        <f t="shared" si="1"/>
        <v>0</v>
      </c>
    </row>
    <row r="68" spans="2:10" ht="9.9499999999999993" customHeight="1" x14ac:dyDescent="0.15">
      <c r="B68" s="221" t="s">
        <v>98</v>
      </c>
      <c r="C68" s="222"/>
      <c r="D68" s="229" t="s">
        <v>99</v>
      </c>
      <c r="E68" s="229"/>
      <c r="F68" s="229"/>
      <c r="G68" s="31">
        <f t="shared" ref="G68:I69" si="6">G69</f>
        <v>0</v>
      </c>
      <c r="H68" s="31">
        <f t="shared" si="6"/>
        <v>0</v>
      </c>
      <c r="I68" s="31">
        <f t="shared" si="6"/>
        <v>0</v>
      </c>
      <c r="J68" s="50">
        <f t="shared" si="1"/>
        <v>0</v>
      </c>
    </row>
    <row r="69" spans="2:10" ht="9.9499999999999993" customHeight="1" x14ac:dyDescent="0.15">
      <c r="B69" s="221" t="s">
        <v>100</v>
      </c>
      <c r="C69" s="222"/>
      <c r="D69" s="229" t="s">
        <v>101</v>
      </c>
      <c r="E69" s="229"/>
      <c r="F69" s="229"/>
      <c r="G69" s="31">
        <f t="shared" si="6"/>
        <v>0</v>
      </c>
      <c r="H69" s="31">
        <f t="shared" si="6"/>
        <v>0</v>
      </c>
      <c r="I69" s="31">
        <f t="shared" si="6"/>
        <v>0</v>
      </c>
      <c r="J69" s="50">
        <f t="shared" si="1"/>
        <v>0</v>
      </c>
    </row>
    <row r="70" spans="2:10" ht="9.9499999999999993" customHeight="1" x14ac:dyDescent="0.15">
      <c r="B70" s="224">
        <v>3433</v>
      </c>
      <c r="C70" s="226"/>
      <c r="D70" s="239" t="s">
        <v>141</v>
      </c>
      <c r="E70" s="239"/>
      <c r="F70" s="239"/>
      <c r="G70" s="29">
        <v>0</v>
      </c>
      <c r="H70" s="29">
        <v>0</v>
      </c>
      <c r="I70" s="30">
        <v>0</v>
      </c>
      <c r="J70" s="51">
        <f t="shared" si="1"/>
        <v>0</v>
      </c>
    </row>
    <row r="71" spans="2:10" s="16" customFormat="1" ht="35.1" customHeight="1" x14ac:dyDescent="0.15">
      <c r="B71" s="255" t="s">
        <v>132</v>
      </c>
      <c r="C71" s="256"/>
      <c r="D71" s="256"/>
      <c r="E71" s="256"/>
      <c r="F71" s="257"/>
      <c r="G71" s="42">
        <f>G72+G144+G176+G187+G198+G223+G229+G240</f>
        <v>470094</v>
      </c>
      <c r="H71" s="42">
        <f>H72+H144+H176+H187+H198+H223+H229+H240</f>
        <v>575793</v>
      </c>
      <c r="I71" s="42">
        <f>I72+I144+I176+I187+I198+I223+I229+I240</f>
        <v>268929.76</v>
      </c>
      <c r="J71" s="47">
        <f t="shared" si="1"/>
        <v>0.46705979405793402</v>
      </c>
    </row>
    <row r="72" spans="2:10" s="16" customFormat="1" ht="24.75" customHeight="1" x14ac:dyDescent="0.15">
      <c r="B72" s="240" t="s">
        <v>133</v>
      </c>
      <c r="C72" s="242"/>
      <c r="D72" s="240" t="s">
        <v>134</v>
      </c>
      <c r="E72" s="241"/>
      <c r="F72" s="242"/>
      <c r="G72" s="37">
        <f>G73+G83+G90+G108</f>
        <v>40283</v>
      </c>
      <c r="H72" s="37">
        <f>H73+H83+H90+H108</f>
        <v>44197</v>
      </c>
      <c r="I72" s="37">
        <f>I73+I83+I90+I108</f>
        <v>11756.91</v>
      </c>
      <c r="J72" s="48">
        <f t="shared" si="1"/>
        <v>0.26601149399280494</v>
      </c>
    </row>
    <row r="73" spans="2:10" s="17" customFormat="1" ht="15" customHeight="1" x14ac:dyDescent="0.15">
      <c r="B73" s="243" t="s">
        <v>135</v>
      </c>
      <c r="C73" s="244"/>
      <c r="D73" s="245" t="s">
        <v>108</v>
      </c>
      <c r="E73" s="246"/>
      <c r="F73" s="247"/>
      <c r="G73" s="36">
        <f>G74</f>
        <v>22500</v>
      </c>
      <c r="H73" s="36">
        <f>H74</f>
        <v>21150</v>
      </c>
      <c r="I73" s="36">
        <f>I74</f>
        <v>2090.3599999999997</v>
      </c>
      <c r="J73" s="49">
        <f t="shared" si="1"/>
        <v>9.8834988179669014E-2</v>
      </c>
    </row>
    <row r="74" spans="2:10" ht="9.9499999999999993" customHeight="1" x14ac:dyDescent="0.15">
      <c r="B74" s="221" t="s">
        <v>72</v>
      </c>
      <c r="C74" s="222"/>
      <c r="D74" s="221" t="s">
        <v>73</v>
      </c>
      <c r="E74" s="223"/>
      <c r="F74" s="222"/>
      <c r="G74" s="31">
        <f>G75+G80</f>
        <v>22500</v>
      </c>
      <c r="H74" s="31">
        <f>H75+H80</f>
        <v>21150</v>
      </c>
      <c r="I74" s="31">
        <f>I75+I80</f>
        <v>2090.3599999999997</v>
      </c>
      <c r="J74" s="50">
        <f t="shared" si="1"/>
        <v>9.8834988179669014E-2</v>
      </c>
    </row>
    <row r="75" spans="2:10" ht="9.9499999999999993" customHeight="1" x14ac:dyDescent="0.15">
      <c r="B75" s="221" t="s">
        <v>74</v>
      </c>
      <c r="C75" s="222"/>
      <c r="D75" s="221" t="s">
        <v>75</v>
      </c>
      <c r="E75" s="223"/>
      <c r="F75" s="222"/>
      <c r="G75" s="31">
        <f>G76+G78</f>
        <v>16500</v>
      </c>
      <c r="H75" s="31">
        <f t="shared" ref="H75:I75" si="7">H76+H78</f>
        <v>15150</v>
      </c>
      <c r="I75" s="31">
        <f t="shared" si="7"/>
        <v>375</v>
      </c>
      <c r="J75" s="50">
        <f t="shared" si="1"/>
        <v>2.4752475247524754E-2</v>
      </c>
    </row>
    <row r="76" spans="2:10" ht="9.9499999999999993" customHeight="1" x14ac:dyDescent="0.15">
      <c r="B76" s="221" t="s">
        <v>80</v>
      </c>
      <c r="C76" s="222"/>
      <c r="D76" s="221" t="s">
        <v>81</v>
      </c>
      <c r="E76" s="223"/>
      <c r="F76" s="222"/>
      <c r="G76" s="31">
        <f t="shared" ref="G76:I76" si="8">G77</f>
        <v>16500</v>
      </c>
      <c r="H76" s="31">
        <f t="shared" si="8"/>
        <v>12500</v>
      </c>
      <c r="I76" s="31">
        <f t="shared" si="8"/>
        <v>0</v>
      </c>
      <c r="J76" s="50">
        <f t="shared" si="1"/>
        <v>0</v>
      </c>
    </row>
    <row r="77" spans="2:10" ht="9.9499999999999993" customHeight="1" x14ac:dyDescent="0.15">
      <c r="B77" s="224" t="s">
        <v>83</v>
      </c>
      <c r="C77" s="226"/>
      <c r="D77" s="224" t="s">
        <v>124</v>
      </c>
      <c r="E77" s="225"/>
      <c r="F77" s="226"/>
      <c r="G77" s="30">
        <v>16500</v>
      </c>
      <c r="H77" s="29">
        <v>12500</v>
      </c>
      <c r="I77" s="30">
        <v>0</v>
      </c>
      <c r="J77" s="51">
        <f t="shared" ref="J77:J156" si="9">+IFERROR(I77/H77,)</f>
        <v>0</v>
      </c>
    </row>
    <row r="78" spans="2:10" ht="9.9499999999999993" customHeight="1" x14ac:dyDescent="0.15">
      <c r="B78" s="221" t="s">
        <v>85</v>
      </c>
      <c r="C78" s="222"/>
      <c r="D78" s="229" t="s">
        <v>86</v>
      </c>
      <c r="E78" s="229"/>
      <c r="F78" s="229"/>
      <c r="G78" s="31">
        <f>G79</f>
        <v>0</v>
      </c>
      <c r="H78" s="31">
        <f t="shared" ref="H78:I78" si="10">H79</f>
        <v>2650</v>
      </c>
      <c r="I78" s="31">
        <f t="shared" si="10"/>
        <v>375</v>
      </c>
      <c r="J78" s="50">
        <f t="shared" si="9"/>
        <v>0.14150943396226415</v>
      </c>
    </row>
    <row r="79" spans="2:10" ht="9.9499999999999993" customHeight="1" x14ac:dyDescent="0.15">
      <c r="B79" s="224">
        <v>3232</v>
      </c>
      <c r="C79" s="226"/>
      <c r="D79" s="224" t="s">
        <v>131</v>
      </c>
      <c r="E79" s="225"/>
      <c r="F79" s="226"/>
      <c r="G79" s="29">
        <v>0</v>
      </c>
      <c r="H79" s="29">
        <v>2650</v>
      </c>
      <c r="I79" s="30">
        <v>375</v>
      </c>
      <c r="J79" s="51">
        <f t="shared" si="9"/>
        <v>0.14150943396226415</v>
      </c>
    </row>
    <row r="80" spans="2:10" ht="9.9499999999999993" customHeight="1" x14ac:dyDescent="0.15">
      <c r="B80" s="221" t="s">
        <v>103</v>
      </c>
      <c r="C80" s="222"/>
      <c r="D80" s="221" t="s">
        <v>104</v>
      </c>
      <c r="E80" s="223"/>
      <c r="F80" s="222"/>
      <c r="G80" s="31">
        <f t="shared" ref="G80:I81" si="11">G81</f>
        <v>6000</v>
      </c>
      <c r="H80" s="31">
        <f t="shared" si="11"/>
        <v>6000</v>
      </c>
      <c r="I80" s="32">
        <f t="shared" si="11"/>
        <v>1715.36</v>
      </c>
      <c r="J80" s="50">
        <f t="shared" si="9"/>
        <v>0.28589333333333333</v>
      </c>
    </row>
    <row r="81" spans="2:10" ht="9.9499999999999993" customHeight="1" x14ac:dyDescent="0.15">
      <c r="B81" s="221" t="s">
        <v>105</v>
      </c>
      <c r="C81" s="222"/>
      <c r="D81" s="221" t="s">
        <v>106</v>
      </c>
      <c r="E81" s="223"/>
      <c r="F81" s="222"/>
      <c r="G81" s="31">
        <f t="shared" si="11"/>
        <v>6000</v>
      </c>
      <c r="H81" s="31">
        <f t="shared" si="11"/>
        <v>6000</v>
      </c>
      <c r="I81" s="32">
        <f t="shared" si="11"/>
        <v>1715.36</v>
      </c>
      <c r="J81" s="50">
        <f t="shared" si="9"/>
        <v>0.28589333333333333</v>
      </c>
    </row>
    <row r="82" spans="2:10" ht="9.9499999999999993" customHeight="1" x14ac:dyDescent="0.15">
      <c r="B82" s="224">
        <v>3722</v>
      </c>
      <c r="C82" s="226"/>
      <c r="D82" s="224" t="s">
        <v>178</v>
      </c>
      <c r="E82" s="225"/>
      <c r="F82" s="226"/>
      <c r="G82" s="30">
        <v>6000</v>
      </c>
      <c r="H82" s="29">
        <v>6000</v>
      </c>
      <c r="I82" s="30">
        <v>1715.36</v>
      </c>
      <c r="J82" s="51">
        <f t="shared" si="9"/>
        <v>0.28589333333333333</v>
      </c>
    </row>
    <row r="83" spans="2:10" s="22" customFormat="1" ht="15" customHeight="1" x14ac:dyDescent="0.15">
      <c r="B83" s="243" t="s">
        <v>162</v>
      </c>
      <c r="C83" s="244"/>
      <c r="D83" s="245" t="s">
        <v>163</v>
      </c>
      <c r="E83" s="246"/>
      <c r="F83" s="247"/>
      <c r="G83" s="36">
        <f t="shared" ref="G83:I88" si="12">G84</f>
        <v>1100</v>
      </c>
      <c r="H83" s="36">
        <f t="shared" si="12"/>
        <v>400</v>
      </c>
      <c r="I83" s="36">
        <f t="shared" si="12"/>
        <v>360.16</v>
      </c>
      <c r="J83" s="49">
        <f t="shared" si="9"/>
        <v>0.90040000000000009</v>
      </c>
    </row>
    <row r="84" spans="2:10" ht="9.9499999999999993" customHeight="1" x14ac:dyDescent="0.15">
      <c r="B84" s="221" t="s">
        <v>72</v>
      </c>
      <c r="C84" s="222"/>
      <c r="D84" s="221" t="s">
        <v>73</v>
      </c>
      <c r="E84" s="223"/>
      <c r="F84" s="222"/>
      <c r="G84" s="31">
        <f t="shared" si="12"/>
        <v>1100</v>
      </c>
      <c r="H84" s="31">
        <f t="shared" si="12"/>
        <v>400</v>
      </c>
      <c r="I84" s="31">
        <f t="shared" si="12"/>
        <v>360.16</v>
      </c>
      <c r="J84" s="50">
        <f t="shared" si="9"/>
        <v>0.90040000000000009</v>
      </c>
    </row>
    <row r="85" spans="2:10" ht="9.9499999999999993" customHeight="1" x14ac:dyDescent="0.15">
      <c r="B85" s="221" t="s">
        <v>74</v>
      </c>
      <c r="C85" s="222"/>
      <c r="D85" s="221" t="s">
        <v>75</v>
      </c>
      <c r="E85" s="223"/>
      <c r="F85" s="222"/>
      <c r="G85" s="31">
        <f>G86+G88</f>
        <v>1100</v>
      </c>
      <c r="H85" s="31">
        <f>H86+H88</f>
        <v>400</v>
      </c>
      <c r="I85" s="31">
        <f>I86+I88</f>
        <v>360.16</v>
      </c>
      <c r="J85" s="50">
        <f t="shared" si="9"/>
        <v>0.90040000000000009</v>
      </c>
    </row>
    <row r="86" spans="2:10" ht="9.9499999999999993" customHeight="1" x14ac:dyDescent="0.15">
      <c r="B86" s="124">
        <v>322</v>
      </c>
      <c r="C86" s="125"/>
      <c r="D86" s="221" t="s">
        <v>81</v>
      </c>
      <c r="E86" s="223"/>
      <c r="F86" s="222"/>
      <c r="G86" s="31">
        <f>G87</f>
        <v>1100</v>
      </c>
      <c r="H86" s="31">
        <f>H87</f>
        <v>400</v>
      </c>
      <c r="I86" s="31">
        <f>I87</f>
        <v>360.16</v>
      </c>
      <c r="J86" s="50">
        <f t="shared" si="9"/>
        <v>0.90040000000000009</v>
      </c>
    </row>
    <row r="87" spans="2:10" ht="9.9499999999999993" customHeight="1" x14ac:dyDescent="0.15">
      <c r="B87" s="122">
        <v>3225</v>
      </c>
      <c r="C87" s="123"/>
      <c r="D87" s="224" t="s">
        <v>208</v>
      </c>
      <c r="E87" s="225"/>
      <c r="F87" s="226"/>
      <c r="G87" s="30">
        <v>1100</v>
      </c>
      <c r="H87" s="29">
        <v>400</v>
      </c>
      <c r="I87" s="29">
        <v>360.16</v>
      </c>
      <c r="J87" s="51">
        <f t="shared" si="9"/>
        <v>0.90040000000000009</v>
      </c>
    </row>
    <row r="88" spans="2:10" ht="9.9499999999999993" customHeight="1" x14ac:dyDescent="0.15">
      <c r="B88" s="221">
        <v>329</v>
      </c>
      <c r="C88" s="222"/>
      <c r="D88" s="221" t="s">
        <v>95</v>
      </c>
      <c r="E88" s="223"/>
      <c r="F88" s="222"/>
      <c r="G88" s="31">
        <f t="shared" si="12"/>
        <v>0</v>
      </c>
      <c r="H88" s="31">
        <f t="shared" si="12"/>
        <v>0</v>
      </c>
      <c r="I88" s="31">
        <f t="shared" si="12"/>
        <v>0</v>
      </c>
      <c r="J88" s="50">
        <f t="shared" si="9"/>
        <v>0</v>
      </c>
    </row>
    <row r="89" spans="2:10" ht="9.9499999999999993" customHeight="1" x14ac:dyDescent="0.15">
      <c r="B89" s="224">
        <v>3299</v>
      </c>
      <c r="C89" s="226"/>
      <c r="D89" s="224" t="s">
        <v>95</v>
      </c>
      <c r="E89" s="225"/>
      <c r="F89" s="226"/>
      <c r="G89" s="30">
        <v>0</v>
      </c>
      <c r="H89" s="29">
        <v>0</v>
      </c>
      <c r="I89" s="30">
        <v>0</v>
      </c>
      <c r="J89" s="51">
        <f t="shared" si="9"/>
        <v>0</v>
      </c>
    </row>
    <row r="90" spans="2:10" s="16" customFormat="1" ht="15" customHeight="1" x14ac:dyDescent="0.15">
      <c r="B90" s="243" t="s">
        <v>168</v>
      </c>
      <c r="C90" s="244"/>
      <c r="D90" s="245" t="s">
        <v>180</v>
      </c>
      <c r="E90" s="246"/>
      <c r="F90" s="247"/>
      <c r="G90" s="36">
        <f>G91+G103</f>
        <v>0</v>
      </c>
      <c r="H90" s="36">
        <f>H91+H103</f>
        <v>1995</v>
      </c>
      <c r="I90" s="36">
        <f>I91+I103</f>
        <v>1990.39</v>
      </c>
      <c r="J90" s="49">
        <f t="shared" si="9"/>
        <v>0.99768922305764418</v>
      </c>
    </row>
    <row r="91" spans="2:10" ht="9.9499999999999993" customHeight="1" x14ac:dyDescent="0.15">
      <c r="B91" s="221" t="s">
        <v>72</v>
      </c>
      <c r="C91" s="222"/>
      <c r="D91" s="221" t="s">
        <v>73</v>
      </c>
      <c r="E91" s="223"/>
      <c r="F91" s="222"/>
      <c r="G91" s="31">
        <f>G92+G95</f>
        <v>0</v>
      </c>
      <c r="H91" s="31">
        <f>H92+H95</f>
        <v>0</v>
      </c>
      <c r="I91" s="31">
        <f>I92+I95</f>
        <v>0</v>
      </c>
      <c r="J91" s="50">
        <f t="shared" si="9"/>
        <v>0</v>
      </c>
    </row>
    <row r="92" spans="2:10" ht="9.9499999999999993" customHeight="1" x14ac:dyDescent="0.15">
      <c r="B92" s="221">
        <v>31</v>
      </c>
      <c r="C92" s="222"/>
      <c r="D92" s="221" t="s">
        <v>109</v>
      </c>
      <c r="E92" s="223"/>
      <c r="F92" s="222"/>
      <c r="G92" s="31">
        <f t="shared" ref="G92:I93" si="13">G93</f>
        <v>0</v>
      </c>
      <c r="H92" s="31">
        <f t="shared" si="13"/>
        <v>0</v>
      </c>
      <c r="I92" s="31">
        <f t="shared" si="13"/>
        <v>0</v>
      </c>
      <c r="J92" s="50">
        <f t="shared" si="9"/>
        <v>0</v>
      </c>
    </row>
    <row r="93" spans="2:10" ht="9.9499999999999993" customHeight="1" x14ac:dyDescent="0.15">
      <c r="B93" s="221">
        <v>313</v>
      </c>
      <c r="C93" s="222"/>
      <c r="D93" s="221" t="s">
        <v>111</v>
      </c>
      <c r="E93" s="223"/>
      <c r="F93" s="222"/>
      <c r="G93" s="31">
        <f t="shared" si="13"/>
        <v>0</v>
      </c>
      <c r="H93" s="31">
        <f t="shared" si="13"/>
        <v>0</v>
      </c>
      <c r="I93" s="31">
        <f t="shared" si="13"/>
        <v>0</v>
      </c>
      <c r="J93" s="50">
        <f t="shared" si="9"/>
        <v>0</v>
      </c>
    </row>
    <row r="94" spans="2:10" ht="9.9499999999999993" customHeight="1" x14ac:dyDescent="0.15">
      <c r="B94" s="224">
        <v>3132</v>
      </c>
      <c r="C94" s="226"/>
      <c r="D94" s="224" t="s">
        <v>212</v>
      </c>
      <c r="E94" s="225"/>
      <c r="F94" s="226"/>
      <c r="G94" s="30">
        <v>0</v>
      </c>
      <c r="H94" s="29">
        <v>0</v>
      </c>
      <c r="I94" s="30">
        <v>0</v>
      </c>
      <c r="J94" s="51">
        <f t="shared" si="9"/>
        <v>0</v>
      </c>
    </row>
    <row r="95" spans="2:10" ht="9.9499999999999993" customHeight="1" x14ac:dyDescent="0.15">
      <c r="B95" s="229" t="s">
        <v>74</v>
      </c>
      <c r="C95" s="229"/>
      <c r="D95" s="229" t="s">
        <v>75</v>
      </c>
      <c r="E95" s="229"/>
      <c r="F95" s="229"/>
      <c r="G95" s="31">
        <f>G96+G98+G100</f>
        <v>0</v>
      </c>
      <c r="H95" s="31">
        <f>H96+H98+H100</f>
        <v>0</v>
      </c>
      <c r="I95" s="31">
        <f>I96+I98+I100</f>
        <v>0</v>
      </c>
      <c r="J95" s="50">
        <f t="shared" si="9"/>
        <v>0</v>
      </c>
    </row>
    <row r="96" spans="2:10" ht="9.9499999999999993" customHeight="1" x14ac:dyDescent="0.15">
      <c r="B96" s="221">
        <v>321</v>
      </c>
      <c r="C96" s="222"/>
      <c r="D96" s="221" t="s">
        <v>77</v>
      </c>
      <c r="E96" s="223"/>
      <c r="F96" s="222"/>
      <c r="G96" s="31">
        <f>G97</f>
        <v>0</v>
      </c>
      <c r="H96" s="31">
        <f>H97</f>
        <v>0</v>
      </c>
      <c r="I96" s="31">
        <f>I97</f>
        <v>0</v>
      </c>
      <c r="J96" s="50">
        <f t="shared" si="9"/>
        <v>0</v>
      </c>
    </row>
    <row r="97" spans="2:10" ht="9.9499999999999993" customHeight="1" x14ac:dyDescent="0.15">
      <c r="B97" s="54">
        <v>3211</v>
      </c>
      <c r="C97" s="55"/>
      <c r="D97" s="224" t="s">
        <v>126</v>
      </c>
      <c r="E97" s="225"/>
      <c r="F97" s="226"/>
      <c r="G97" s="30">
        <v>0</v>
      </c>
      <c r="H97" s="29">
        <v>0</v>
      </c>
      <c r="I97" s="30">
        <v>0</v>
      </c>
      <c r="J97" s="51">
        <f t="shared" si="9"/>
        <v>0</v>
      </c>
    </row>
    <row r="98" spans="2:10" s="19" customFormat="1" ht="9.9499999999999993" customHeight="1" x14ac:dyDescent="0.15">
      <c r="B98" s="52">
        <v>322</v>
      </c>
      <c r="C98" s="53"/>
      <c r="D98" s="221" t="s">
        <v>81</v>
      </c>
      <c r="E98" s="223"/>
      <c r="F98" s="222"/>
      <c r="G98" s="31">
        <f>G99</f>
        <v>0</v>
      </c>
      <c r="H98" s="31">
        <f>H99</f>
        <v>0</v>
      </c>
      <c r="I98" s="31">
        <f>I99</f>
        <v>0</v>
      </c>
      <c r="J98" s="50">
        <f t="shared" si="9"/>
        <v>0</v>
      </c>
    </row>
    <row r="99" spans="2:10" ht="9.9499999999999993" customHeight="1" x14ac:dyDescent="0.15">
      <c r="B99" s="224">
        <v>3221</v>
      </c>
      <c r="C99" s="226"/>
      <c r="D99" s="224" t="s">
        <v>207</v>
      </c>
      <c r="E99" s="225"/>
      <c r="F99" s="226"/>
      <c r="G99" s="30">
        <v>0</v>
      </c>
      <c r="H99" s="29">
        <v>0</v>
      </c>
      <c r="I99" s="30">
        <v>0</v>
      </c>
      <c r="J99" s="51">
        <f t="shared" si="9"/>
        <v>0</v>
      </c>
    </row>
    <row r="100" spans="2:10" ht="9.9499999999999993" customHeight="1" x14ac:dyDescent="0.15">
      <c r="B100" s="221">
        <v>323</v>
      </c>
      <c r="C100" s="222"/>
      <c r="D100" s="221" t="s">
        <v>86</v>
      </c>
      <c r="E100" s="223"/>
      <c r="F100" s="222"/>
      <c r="G100" s="31">
        <f>SUM(G101:G102)</f>
        <v>0</v>
      </c>
      <c r="H100" s="31">
        <f>SUM(H101:H102)</f>
        <v>0</v>
      </c>
      <c r="I100" s="31">
        <f>SUM(I101:I102)</f>
        <v>0</v>
      </c>
      <c r="J100" s="50">
        <f t="shared" si="9"/>
        <v>0</v>
      </c>
    </row>
    <row r="101" spans="2:10" ht="9.9499999999999993" customHeight="1" x14ac:dyDescent="0.15">
      <c r="B101" s="224">
        <v>3232</v>
      </c>
      <c r="C101" s="226"/>
      <c r="D101" s="248" t="s">
        <v>131</v>
      </c>
      <c r="E101" s="249"/>
      <c r="F101" s="250"/>
      <c r="G101" s="134">
        <v>0</v>
      </c>
      <c r="H101" s="29">
        <v>0</v>
      </c>
      <c r="I101" s="30">
        <v>0</v>
      </c>
      <c r="J101" s="51">
        <f t="shared" si="9"/>
        <v>0</v>
      </c>
    </row>
    <row r="102" spans="2:10" ht="9.9499999999999993" customHeight="1" x14ac:dyDescent="0.15">
      <c r="B102" s="54">
        <v>3237</v>
      </c>
      <c r="C102" s="55"/>
      <c r="D102" s="224" t="s">
        <v>172</v>
      </c>
      <c r="E102" s="225"/>
      <c r="F102" s="226"/>
      <c r="G102" s="30">
        <v>0</v>
      </c>
      <c r="H102" s="29">
        <v>0</v>
      </c>
      <c r="I102" s="30">
        <v>0</v>
      </c>
      <c r="J102" s="51">
        <f t="shared" si="9"/>
        <v>0</v>
      </c>
    </row>
    <row r="103" spans="2:10" ht="9.9499999999999993" customHeight="1" x14ac:dyDescent="0.15">
      <c r="B103" s="221">
        <v>4</v>
      </c>
      <c r="C103" s="222"/>
      <c r="D103" s="221" t="s">
        <v>167</v>
      </c>
      <c r="E103" s="223"/>
      <c r="F103" s="222"/>
      <c r="G103" s="33">
        <f t="shared" ref="G103:I103" si="14">G104</f>
        <v>0</v>
      </c>
      <c r="H103" s="33">
        <f t="shared" si="14"/>
        <v>1995</v>
      </c>
      <c r="I103" s="33">
        <f t="shared" si="14"/>
        <v>1990.39</v>
      </c>
      <c r="J103" s="50">
        <f t="shared" si="9"/>
        <v>0.99768922305764418</v>
      </c>
    </row>
    <row r="104" spans="2:10" ht="9.9499999999999993" customHeight="1" x14ac:dyDescent="0.15">
      <c r="B104" s="221">
        <v>42</v>
      </c>
      <c r="C104" s="222"/>
      <c r="D104" s="233" t="s">
        <v>213</v>
      </c>
      <c r="E104" s="234"/>
      <c r="F104" s="235"/>
      <c r="G104" s="33">
        <f>G105</f>
        <v>0</v>
      </c>
      <c r="H104" s="33">
        <f>H105</f>
        <v>1995</v>
      </c>
      <c r="I104" s="33">
        <f>I105</f>
        <v>1990.39</v>
      </c>
      <c r="J104" s="50">
        <f t="shared" si="9"/>
        <v>0.99768922305764418</v>
      </c>
    </row>
    <row r="105" spans="2:10" ht="9.9499999999999993" customHeight="1" x14ac:dyDescent="0.15">
      <c r="B105" s="229">
        <v>422</v>
      </c>
      <c r="C105" s="229"/>
      <c r="D105" s="229" t="s">
        <v>107</v>
      </c>
      <c r="E105" s="229"/>
      <c r="F105" s="229"/>
      <c r="G105" s="31">
        <f>SUM(G106:G107)</f>
        <v>0</v>
      </c>
      <c r="H105" s="31">
        <f>SUM(H106:H107)</f>
        <v>1995</v>
      </c>
      <c r="I105" s="31">
        <f>SUM(I106:I107)</f>
        <v>1990.39</v>
      </c>
      <c r="J105" s="50">
        <f t="shared" si="9"/>
        <v>0.99768922305764418</v>
      </c>
    </row>
    <row r="106" spans="2:10" ht="9.9499999999999993" customHeight="1" x14ac:dyDescent="0.15">
      <c r="B106" s="224">
        <v>4221</v>
      </c>
      <c r="C106" s="226"/>
      <c r="D106" s="224" t="s">
        <v>247</v>
      </c>
      <c r="E106" s="225"/>
      <c r="F106" s="226"/>
      <c r="G106" s="30">
        <v>0</v>
      </c>
      <c r="H106" s="29">
        <v>1995</v>
      </c>
      <c r="I106" s="30">
        <v>1990.39</v>
      </c>
      <c r="J106" s="51">
        <f t="shared" ref="J106" si="15">+IFERROR(I106/H106,)</f>
        <v>0.99768922305764418</v>
      </c>
    </row>
    <row r="107" spans="2:10" ht="9.9499999999999993" customHeight="1" x14ac:dyDescent="0.15">
      <c r="B107" s="131">
        <v>4227</v>
      </c>
      <c r="C107" s="132"/>
      <c r="D107" s="224" t="s">
        <v>232</v>
      </c>
      <c r="E107" s="225"/>
      <c r="F107" s="226"/>
      <c r="G107" s="30">
        <v>0</v>
      </c>
      <c r="H107" s="29">
        <v>0</v>
      </c>
      <c r="I107" s="30">
        <v>0</v>
      </c>
      <c r="J107" s="51">
        <f t="shared" si="9"/>
        <v>0</v>
      </c>
    </row>
    <row r="108" spans="2:10" s="41" customFormat="1" ht="27" customHeight="1" x14ac:dyDescent="0.15">
      <c r="B108" s="243" t="s">
        <v>173</v>
      </c>
      <c r="C108" s="244"/>
      <c r="D108" s="245" t="s">
        <v>174</v>
      </c>
      <c r="E108" s="246"/>
      <c r="F108" s="247"/>
      <c r="G108" s="36">
        <f>G109+G140</f>
        <v>16683</v>
      </c>
      <c r="H108" s="36">
        <f>H109+H140</f>
        <v>20652</v>
      </c>
      <c r="I108" s="36">
        <f>I109+I140</f>
        <v>7316</v>
      </c>
      <c r="J108" s="49">
        <f t="shared" si="9"/>
        <v>0.35425140422235135</v>
      </c>
    </row>
    <row r="109" spans="2:10" ht="9.9499999999999993" customHeight="1" x14ac:dyDescent="0.15">
      <c r="B109" s="221" t="s">
        <v>72</v>
      </c>
      <c r="C109" s="222"/>
      <c r="D109" s="221" t="s">
        <v>73</v>
      </c>
      <c r="E109" s="223"/>
      <c r="F109" s="222"/>
      <c r="G109" s="31">
        <f>G110+G113+G130+G133+G137</f>
        <v>16683</v>
      </c>
      <c r="H109" s="31">
        <f>H110+H113+H130+H133+H137</f>
        <v>20652</v>
      </c>
      <c r="I109" s="31">
        <f>I110+I113+I130+I133+I137</f>
        <v>7316</v>
      </c>
      <c r="J109" s="50">
        <f t="shared" si="9"/>
        <v>0.35425140422235135</v>
      </c>
    </row>
    <row r="110" spans="2:10" ht="9.9499999999999993" customHeight="1" x14ac:dyDescent="0.15">
      <c r="B110" s="221">
        <v>31</v>
      </c>
      <c r="C110" s="222"/>
      <c r="D110" s="221" t="s">
        <v>109</v>
      </c>
      <c r="E110" s="223"/>
      <c r="F110" s="222"/>
      <c r="G110" s="31">
        <f t="shared" ref="G110:I111" si="16">G111</f>
        <v>0</v>
      </c>
      <c r="H110" s="31">
        <f t="shared" si="16"/>
        <v>0</v>
      </c>
      <c r="I110" s="31">
        <f t="shared" si="16"/>
        <v>0</v>
      </c>
      <c r="J110" s="50">
        <f t="shared" ref="J110:J112" si="17">+IFERROR(I110/H110,)</f>
        <v>0</v>
      </c>
    </row>
    <row r="111" spans="2:10" ht="9.9499999999999993" customHeight="1" x14ac:dyDescent="0.15">
      <c r="B111" s="221">
        <v>313</v>
      </c>
      <c r="C111" s="222"/>
      <c r="D111" s="221" t="s">
        <v>111</v>
      </c>
      <c r="E111" s="223"/>
      <c r="F111" s="222"/>
      <c r="G111" s="31">
        <f t="shared" si="16"/>
        <v>0</v>
      </c>
      <c r="H111" s="31">
        <f t="shared" si="16"/>
        <v>0</v>
      </c>
      <c r="I111" s="31">
        <f t="shared" si="16"/>
        <v>0</v>
      </c>
      <c r="J111" s="50">
        <f t="shared" si="17"/>
        <v>0</v>
      </c>
    </row>
    <row r="112" spans="2:10" ht="9.9499999999999993" customHeight="1" x14ac:dyDescent="0.15">
      <c r="B112" s="224">
        <v>3132</v>
      </c>
      <c r="C112" s="226"/>
      <c r="D112" s="224" t="s">
        <v>212</v>
      </c>
      <c r="E112" s="225"/>
      <c r="F112" s="226"/>
      <c r="G112" s="30">
        <v>0</v>
      </c>
      <c r="H112" s="29">
        <v>0</v>
      </c>
      <c r="I112" s="30">
        <v>0</v>
      </c>
      <c r="J112" s="51">
        <f t="shared" si="17"/>
        <v>0</v>
      </c>
    </row>
    <row r="113" spans="2:10" ht="9.9499999999999993" customHeight="1" x14ac:dyDescent="0.15">
      <c r="B113" s="221" t="s">
        <v>74</v>
      </c>
      <c r="C113" s="222"/>
      <c r="D113" s="221" t="s">
        <v>75</v>
      </c>
      <c r="E113" s="223"/>
      <c r="F113" s="222"/>
      <c r="G113" s="31">
        <f>G114+G116+G122+G128</f>
        <v>16683</v>
      </c>
      <c r="H113" s="31">
        <f>H114+H116+H122+H128</f>
        <v>18963</v>
      </c>
      <c r="I113" s="31">
        <f>I114+I116+I122+I128</f>
        <v>5628.34</v>
      </c>
      <c r="J113" s="50">
        <f t="shared" si="9"/>
        <v>0.29680641248747563</v>
      </c>
    </row>
    <row r="114" spans="2:10" ht="9.9499999999999993" customHeight="1" x14ac:dyDescent="0.15">
      <c r="B114" s="221">
        <v>321</v>
      </c>
      <c r="C114" s="222"/>
      <c r="D114" s="221" t="s">
        <v>77</v>
      </c>
      <c r="E114" s="223"/>
      <c r="F114" s="222"/>
      <c r="G114" s="31">
        <f>G115</f>
        <v>1752</v>
      </c>
      <c r="H114" s="31">
        <f>H115</f>
        <v>1752</v>
      </c>
      <c r="I114" s="31">
        <f>I115</f>
        <v>0</v>
      </c>
      <c r="J114" s="50">
        <f t="shared" si="9"/>
        <v>0</v>
      </c>
    </row>
    <row r="115" spans="2:10" ht="9.9499999999999993" customHeight="1" x14ac:dyDescent="0.15">
      <c r="B115" s="224">
        <v>3211</v>
      </c>
      <c r="C115" s="226"/>
      <c r="D115" s="224" t="s">
        <v>126</v>
      </c>
      <c r="E115" s="225"/>
      <c r="F115" s="226"/>
      <c r="G115" s="30">
        <v>1752</v>
      </c>
      <c r="H115" s="29">
        <v>1752</v>
      </c>
      <c r="I115" s="30">
        <v>0</v>
      </c>
      <c r="J115" s="51">
        <f t="shared" si="9"/>
        <v>0</v>
      </c>
    </row>
    <row r="116" spans="2:10" ht="9.9499999999999993" customHeight="1" x14ac:dyDescent="0.15">
      <c r="B116" s="221">
        <v>322</v>
      </c>
      <c r="C116" s="222"/>
      <c r="D116" s="221" t="s">
        <v>81</v>
      </c>
      <c r="E116" s="223"/>
      <c r="F116" s="222"/>
      <c r="G116" s="31">
        <f>SUM(G117:G121)</f>
        <v>13405</v>
      </c>
      <c r="H116" s="31">
        <f>SUM(H117:H121)</f>
        <v>15527</v>
      </c>
      <c r="I116" s="31">
        <f>SUM(I117:I121)</f>
        <v>5182.7700000000004</v>
      </c>
      <c r="J116" s="50">
        <f t="shared" si="9"/>
        <v>0.33379081599793908</v>
      </c>
    </row>
    <row r="117" spans="2:10" ht="9.9499999999999993" customHeight="1" x14ac:dyDescent="0.15">
      <c r="B117" s="224">
        <v>3221</v>
      </c>
      <c r="C117" s="226"/>
      <c r="D117" s="251" t="s">
        <v>207</v>
      </c>
      <c r="E117" s="252"/>
      <c r="F117" s="253"/>
      <c r="G117" s="30">
        <v>133</v>
      </c>
      <c r="H117" s="29">
        <v>2413</v>
      </c>
      <c r="I117" s="30">
        <v>2183.84</v>
      </c>
      <c r="J117" s="51">
        <f t="shared" si="9"/>
        <v>0.90503108164111068</v>
      </c>
    </row>
    <row r="118" spans="2:10" ht="9.9499999999999993" customHeight="1" x14ac:dyDescent="0.15">
      <c r="B118" s="224">
        <v>3222</v>
      </c>
      <c r="C118" s="226"/>
      <c r="D118" s="224" t="s">
        <v>137</v>
      </c>
      <c r="E118" s="225"/>
      <c r="F118" s="226"/>
      <c r="G118" s="30">
        <v>0</v>
      </c>
      <c r="H118" s="29">
        <v>0</v>
      </c>
      <c r="I118" s="30">
        <v>0</v>
      </c>
      <c r="J118" s="51">
        <f t="shared" si="9"/>
        <v>0</v>
      </c>
    </row>
    <row r="119" spans="2:10" ht="9.9499999999999993" customHeight="1" x14ac:dyDescent="0.15">
      <c r="B119" s="224">
        <v>3223</v>
      </c>
      <c r="C119" s="226"/>
      <c r="D119" s="251" t="s">
        <v>124</v>
      </c>
      <c r="E119" s="252"/>
      <c r="F119" s="253"/>
      <c r="G119" s="30">
        <v>13272</v>
      </c>
      <c r="H119" s="29">
        <v>13114</v>
      </c>
      <c r="I119" s="30">
        <v>2998.93</v>
      </c>
      <c r="J119" s="51">
        <f t="shared" si="9"/>
        <v>0.22868156168979714</v>
      </c>
    </row>
    <row r="120" spans="2:10" ht="9.9499999999999993" customHeight="1" x14ac:dyDescent="0.15">
      <c r="B120" s="224">
        <v>3224</v>
      </c>
      <c r="C120" s="226"/>
      <c r="D120" s="224" t="s">
        <v>170</v>
      </c>
      <c r="E120" s="225"/>
      <c r="F120" s="226"/>
      <c r="G120" s="30">
        <v>0</v>
      </c>
      <c r="H120" s="29">
        <v>0</v>
      </c>
      <c r="I120" s="30">
        <v>0</v>
      </c>
      <c r="J120" s="51">
        <f t="shared" si="9"/>
        <v>0</v>
      </c>
    </row>
    <row r="121" spans="2:10" ht="9.9499999999999993" customHeight="1" x14ac:dyDescent="0.15">
      <c r="B121" s="131">
        <v>3225</v>
      </c>
      <c r="C121" s="132"/>
      <c r="D121" s="224" t="s">
        <v>208</v>
      </c>
      <c r="E121" s="225"/>
      <c r="F121" s="226"/>
      <c r="G121" s="30">
        <v>0</v>
      </c>
      <c r="H121" s="29">
        <v>0</v>
      </c>
      <c r="I121" s="30">
        <v>0</v>
      </c>
      <c r="J121" s="51">
        <f t="shared" si="9"/>
        <v>0</v>
      </c>
    </row>
    <row r="122" spans="2:10" ht="9.9499999999999993" customHeight="1" x14ac:dyDescent="0.15">
      <c r="B122" s="221">
        <v>323</v>
      </c>
      <c r="C122" s="222"/>
      <c r="D122" s="221" t="s">
        <v>86</v>
      </c>
      <c r="E122" s="223"/>
      <c r="F122" s="222"/>
      <c r="G122" s="31">
        <f>SUM(G123:G127)</f>
        <v>1526</v>
      </c>
      <c r="H122" s="31">
        <f>SUM(H123:H127)</f>
        <v>1684</v>
      </c>
      <c r="I122" s="31">
        <f>SUM(I123:I127)</f>
        <v>445.57000000000005</v>
      </c>
      <c r="J122" s="50">
        <f t="shared" si="9"/>
        <v>0.26459026128266039</v>
      </c>
    </row>
    <row r="123" spans="2:10" ht="9.9499999999999993" customHeight="1" x14ac:dyDescent="0.15">
      <c r="B123" s="224">
        <v>3231</v>
      </c>
      <c r="C123" s="226"/>
      <c r="D123" s="224" t="s">
        <v>181</v>
      </c>
      <c r="E123" s="225"/>
      <c r="F123" s="226"/>
      <c r="G123" s="30">
        <v>265</v>
      </c>
      <c r="H123" s="29">
        <v>265</v>
      </c>
      <c r="I123" s="30">
        <v>0</v>
      </c>
      <c r="J123" s="51">
        <f t="shared" si="9"/>
        <v>0</v>
      </c>
    </row>
    <row r="124" spans="2:10" ht="9.9499999999999993" customHeight="1" x14ac:dyDescent="0.15">
      <c r="B124" s="224">
        <v>3232</v>
      </c>
      <c r="C124" s="226"/>
      <c r="D124" s="248" t="s">
        <v>131</v>
      </c>
      <c r="E124" s="249"/>
      <c r="F124" s="250"/>
      <c r="G124" s="134">
        <v>664</v>
      </c>
      <c r="H124" s="29">
        <v>664</v>
      </c>
      <c r="I124" s="30">
        <v>87.88</v>
      </c>
      <c r="J124" s="51">
        <f t="shared" si="9"/>
        <v>0.13234939759036143</v>
      </c>
    </row>
    <row r="125" spans="2:10" ht="9.9499999999999993" customHeight="1" x14ac:dyDescent="0.15">
      <c r="B125" s="224">
        <v>3234</v>
      </c>
      <c r="C125" s="226"/>
      <c r="D125" s="248" t="s">
        <v>136</v>
      </c>
      <c r="E125" s="249"/>
      <c r="F125" s="250"/>
      <c r="G125" s="134">
        <v>597</v>
      </c>
      <c r="H125" s="29">
        <v>597</v>
      </c>
      <c r="I125" s="30">
        <v>200.09</v>
      </c>
      <c r="J125" s="51">
        <f t="shared" si="9"/>
        <v>0.33515912897822447</v>
      </c>
    </row>
    <row r="126" spans="2:10" ht="9.9499999999999993" customHeight="1" x14ac:dyDescent="0.15">
      <c r="B126" s="54">
        <v>3236</v>
      </c>
      <c r="C126" s="55"/>
      <c r="D126" s="248" t="s">
        <v>176</v>
      </c>
      <c r="E126" s="249"/>
      <c r="F126" s="250"/>
      <c r="G126" s="134">
        <v>0</v>
      </c>
      <c r="H126" s="29">
        <v>158</v>
      </c>
      <c r="I126" s="30">
        <v>157.6</v>
      </c>
      <c r="J126" s="51">
        <f t="shared" si="9"/>
        <v>0.99746835443037973</v>
      </c>
    </row>
    <row r="127" spans="2:10" ht="9.9499999999999993" customHeight="1" x14ac:dyDescent="0.15">
      <c r="B127" s="54">
        <v>3237</v>
      </c>
      <c r="C127" s="55"/>
      <c r="D127" s="248" t="s">
        <v>172</v>
      </c>
      <c r="E127" s="249"/>
      <c r="F127" s="250"/>
      <c r="G127" s="134">
        <v>0</v>
      </c>
      <c r="H127" s="29">
        <v>0</v>
      </c>
      <c r="I127" s="30">
        <v>0</v>
      </c>
      <c r="J127" s="51">
        <f t="shared" si="9"/>
        <v>0</v>
      </c>
    </row>
    <row r="128" spans="2:10" ht="9.9499999999999993" customHeight="1" x14ac:dyDescent="0.15">
      <c r="B128" s="221">
        <v>329</v>
      </c>
      <c r="C128" s="222"/>
      <c r="D128" s="221" t="s">
        <v>95</v>
      </c>
      <c r="E128" s="223"/>
      <c r="F128" s="222"/>
      <c r="G128" s="31">
        <f>G129</f>
        <v>0</v>
      </c>
      <c r="H128" s="31">
        <f>H129</f>
        <v>0</v>
      </c>
      <c r="I128" s="31">
        <f>I129</f>
        <v>0</v>
      </c>
      <c r="J128" s="51">
        <f t="shared" si="9"/>
        <v>0</v>
      </c>
    </row>
    <row r="129" spans="2:10" ht="9.9499999999999993" customHeight="1" x14ac:dyDescent="0.15">
      <c r="B129" s="224">
        <v>3293</v>
      </c>
      <c r="C129" s="226"/>
      <c r="D129" s="248" t="s">
        <v>128</v>
      </c>
      <c r="E129" s="249"/>
      <c r="F129" s="250"/>
      <c r="G129" s="134">
        <v>0</v>
      </c>
      <c r="H129" s="29">
        <v>0</v>
      </c>
      <c r="I129" s="30">
        <v>0</v>
      </c>
      <c r="J129" s="51">
        <f t="shared" si="9"/>
        <v>0</v>
      </c>
    </row>
    <row r="130" spans="2:10" ht="9.9499999999999993" customHeight="1" x14ac:dyDescent="0.15">
      <c r="B130" s="221">
        <v>34</v>
      </c>
      <c r="C130" s="222"/>
      <c r="D130" s="221" t="s">
        <v>99</v>
      </c>
      <c r="E130" s="223"/>
      <c r="F130" s="222"/>
      <c r="G130" s="31">
        <f t="shared" ref="G130:I131" si="18">G131</f>
        <v>0</v>
      </c>
      <c r="H130" s="31">
        <f t="shared" si="18"/>
        <v>0</v>
      </c>
      <c r="I130" s="31">
        <f t="shared" si="18"/>
        <v>0</v>
      </c>
      <c r="J130" s="50">
        <f t="shared" si="9"/>
        <v>0</v>
      </c>
    </row>
    <row r="131" spans="2:10" ht="9.9499999999999993" customHeight="1" x14ac:dyDescent="0.15">
      <c r="B131" s="221">
        <v>343</v>
      </c>
      <c r="C131" s="222"/>
      <c r="D131" s="236" t="s">
        <v>101</v>
      </c>
      <c r="E131" s="237"/>
      <c r="F131" s="238"/>
      <c r="G131" s="31">
        <f t="shared" si="18"/>
        <v>0</v>
      </c>
      <c r="H131" s="31">
        <f t="shared" si="18"/>
        <v>0</v>
      </c>
      <c r="I131" s="31">
        <f t="shared" si="18"/>
        <v>0</v>
      </c>
      <c r="J131" s="50">
        <f t="shared" si="9"/>
        <v>0</v>
      </c>
    </row>
    <row r="132" spans="2:10" ht="9.9499999999999993" customHeight="1" x14ac:dyDescent="0.15">
      <c r="B132" s="224">
        <v>3433</v>
      </c>
      <c r="C132" s="226"/>
      <c r="D132" s="248" t="s">
        <v>141</v>
      </c>
      <c r="E132" s="249"/>
      <c r="F132" s="250"/>
      <c r="G132" s="134">
        <v>0</v>
      </c>
      <c r="H132" s="29">
        <v>0</v>
      </c>
      <c r="I132" s="30">
        <v>0</v>
      </c>
      <c r="J132" s="51">
        <f t="shared" si="9"/>
        <v>0</v>
      </c>
    </row>
    <row r="133" spans="2:10" ht="9.9499999999999993" customHeight="1" x14ac:dyDescent="0.15">
      <c r="B133" s="221">
        <v>37</v>
      </c>
      <c r="C133" s="222"/>
      <c r="D133" s="221" t="s">
        <v>104</v>
      </c>
      <c r="E133" s="223"/>
      <c r="F133" s="222"/>
      <c r="G133" s="31">
        <f>G134</f>
        <v>0</v>
      </c>
      <c r="H133" s="31">
        <f>H134</f>
        <v>0</v>
      </c>
      <c r="I133" s="31">
        <f>I134</f>
        <v>0</v>
      </c>
      <c r="J133" s="50">
        <f t="shared" si="9"/>
        <v>0</v>
      </c>
    </row>
    <row r="134" spans="2:10" ht="9.9499999999999993" customHeight="1" x14ac:dyDescent="0.15">
      <c r="B134" s="221">
        <v>372</v>
      </c>
      <c r="C134" s="222"/>
      <c r="D134" s="236" t="s">
        <v>106</v>
      </c>
      <c r="E134" s="237"/>
      <c r="F134" s="238"/>
      <c r="G134" s="31">
        <f>SUM(G135:G136)</f>
        <v>0</v>
      </c>
      <c r="H134" s="31">
        <f>SUM(H135:H136)</f>
        <v>0</v>
      </c>
      <c r="I134" s="31">
        <f>SUM(I135:I136)</f>
        <v>0</v>
      </c>
      <c r="J134" s="50">
        <f t="shared" si="9"/>
        <v>0</v>
      </c>
    </row>
    <row r="135" spans="2:10" ht="9.9499999999999993" customHeight="1" x14ac:dyDescent="0.15">
      <c r="B135" s="224">
        <v>3721</v>
      </c>
      <c r="C135" s="226"/>
      <c r="D135" s="248" t="s">
        <v>177</v>
      </c>
      <c r="E135" s="249"/>
      <c r="F135" s="250"/>
      <c r="G135" s="134">
        <v>0</v>
      </c>
      <c r="H135" s="29">
        <v>0</v>
      </c>
      <c r="I135" s="30">
        <v>0</v>
      </c>
      <c r="J135" s="51">
        <f t="shared" si="9"/>
        <v>0</v>
      </c>
    </row>
    <row r="136" spans="2:10" ht="9.9499999999999993" customHeight="1" x14ac:dyDescent="0.15">
      <c r="B136" s="224">
        <v>3722</v>
      </c>
      <c r="C136" s="226"/>
      <c r="D136" s="248" t="s">
        <v>178</v>
      </c>
      <c r="E136" s="249"/>
      <c r="F136" s="250"/>
      <c r="G136" s="134">
        <v>0</v>
      </c>
      <c r="H136" s="29">
        <v>0</v>
      </c>
      <c r="I136" s="30">
        <v>0</v>
      </c>
      <c r="J136" s="51">
        <f t="shared" si="9"/>
        <v>0</v>
      </c>
    </row>
    <row r="137" spans="2:10" ht="9.9499999999999993" customHeight="1" x14ac:dyDescent="0.15">
      <c r="B137" s="221">
        <v>38</v>
      </c>
      <c r="C137" s="222"/>
      <c r="D137" s="221" t="s">
        <v>229</v>
      </c>
      <c r="E137" s="223"/>
      <c r="F137" s="222"/>
      <c r="G137" s="31">
        <f>G138</f>
        <v>0</v>
      </c>
      <c r="H137" s="31">
        <f>H138</f>
        <v>1689</v>
      </c>
      <c r="I137" s="31">
        <f>I138</f>
        <v>1687.66</v>
      </c>
      <c r="J137" s="50">
        <f t="shared" ref="J137:J139" si="19">+IFERROR(I137/H137,)</f>
        <v>0.99920663114268804</v>
      </c>
    </row>
    <row r="138" spans="2:10" ht="9.9499999999999993" customHeight="1" x14ac:dyDescent="0.15">
      <c r="B138" s="221">
        <v>381</v>
      </c>
      <c r="C138" s="222"/>
      <c r="D138" s="236" t="s">
        <v>230</v>
      </c>
      <c r="E138" s="237"/>
      <c r="F138" s="238"/>
      <c r="G138" s="31">
        <f>SUM(G139:G139)</f>
        <v>0</v>
      </c>
      <c r="H138" s="31">
        <f>SUM(H139:H139)</f>
        <v>1689</v>
      </c>
      <c r="I138" s="31">
        <f>SUM(I139:I139)</f>
        <v>1687.66</v>
      </c>
      <c r="J138" s="50">
        <f t="shared" si="19"/>
        <v>0.99920663114268804</v>
      </c>
    </row>
    <row r="139" spans="2:10" ht="9.9499999999999993" customHeight="1" x14ac:dyDescent="0.15">
      <c r="B139" s="122">
        <v>3812</v>
      </c>
      <c r="C139" s="123"/>
      <c r="D139" s="126" t="s">
        <v>231</v>
      </c>
      <c r="E139" s="127"/>
      <c r="F139" s="128"/>
      <c r="G139" s="134">
        <v>0</v>
      </c>
      <c r="H139" s="29">
        <v>1689</v>
      </c>
      <c r="I139" s="30">
        <v>1687.66</v>
      </c>
      <c r="J139" s="51">
        <f t="shared" si="19"/>
        <v>0.99920663114268804</v>
      </c>
    </row>
    <row r="140" spans="2:10" ht="9.9499999999999993" customHeight="1" x14ac:dyDescent="0.15">
      <c r="B140" s="221">
        <v>4</v>
      </c>
      <c r="C140" s="222"/>
      <c r="D140" s="221" t="s">
        <v>167</v>
      </c>
      <c r="E140" s="223"/>
      <c r="F140" s="222"/>
      <c r="G140" s="31">
        <f t="shared" ref="G140:I142" si="20">G141</f>
        <v>0</v>
      </c>
      <c r="H140" s="31">
        <f t="shared" si="20"/>
        <v>0</v>
      </c>
      <c r="I140" s="31">
        <f t="shared" si="20"/>
        <v>0</v>
      </c>
      <c r="J140" s="50">
        <f t="shared" si="9"/>
        <v>0</v>
      </c>
    </row>
    <row r="141" spans="2:10" ht="9.9499999999999993" customHeight="1" x14ac:dyDescent="0.15">
      <c r="B141" s="221">
        <v>42</v>
      </c>
      <c r="C141" s="222"/>
      <c r="D141" s="221" t="s">
        <v>215</v>
      </c>
      <c r="E141" s="223"/>
      <c r="F141" s="222"/>
      <c r="G141" s="31">
        <f t="shared" si="20"/>
        <v>0</v>
      </c>
      <c r="H141" s="31">
        <f t="shared" si="20"/>
        <v>0</v>
      </c>
      <c r="I141" s="31">
        <f t="shared" si="20"/>
        <v>0</v>
      </c>
      <c r="J141" s="50">
        <f t="shared" si="9"/>
        <v>0</v>
      </c>
    </row>
    <row r="142" spans="2:10" ht="9.9499999999999993" customHeight="1" x14ac:dyDescent="0.15">
      <c r="B142" s="221">
        <v>422</v>
      </c>
      <c r="C142" s="222"/>
      <c r="D142" s="221" t="s">
        <v>107</v>
      </c>
      <c r="E142" s="223"/>
      <c r="F142" s="222"/>
      <c r="G142" s="32">
        <f t="shared" si="20"/>
        <v>0</v>
      </c>
      <c r="H142" s="32">
        <f t="shared" si="20"/>
        <v>0</v>
      </c>
      <c r="I142" s="32">
        <f t="shared" si="20"/>
        <v>0</v>
      </c>
      <c r="J142" s="50">
        <f t="shared" si="9"/>
        <v>0</v>
      </c>
    </row>
    <row r="143" spans="2:10" ht="9.9499999999999993" customHeight="1" x14ac:dyDescent="0.15">
      <c r="B143" s="224">
        <v>4221</v>
      </c>
      <c r="C143" s="226"/>
      <c r="D143" s="224" t="s">
        <v>165</v>
      </c>
      <c r="E143" s="225"/>
      <c r="F143" s="226"/>
      <c r="G143" s="30">
        <v>0</v>
      </c>
      <c r="H143" s="29">
        <v>0</v>
      </c>
      <c r="I143" s="30">
        <v>0</v>
      </c>
      <c r="J143" s="51">
        <f t="shared" si="9"/>
        <v>0</v>
      </c>
    </row>
    <row r="144" spans="2:10" ht="24.75" customHeight="1" x14ac:dyDescent="0.15">
      <c r="B144" s="240" t="s">
        <v>185</v>
      </c>
      <c r="C144" s="242"/>
      <c r="D144" s="240" t="s">
        <v>186</v>
      </c>
      <c r="E144" s="241"/>
      <c r="F144" s="242"/>
      <c r="G144" s="37">
        <f>G145+G157</f>
        <v>150989</v>
      </c>
      <c r="H144" s="37">
        <f>H145+H157</f>
        <v>153991</v>
      </c>
      <c r="I144" s="37">
        <f>I145+I157</f>
        <v>91033.69</v>
      </c>
      <c r="J144" s="48">
        <f t="shared" si="9"/>
        <v>0.59116240559513222</v>
      </c>
    </row>
    <row r="145" spans="2:10" s="18" customFormat="1" ht="15" customHeight="1" x14ac:dyDescent="0.15">
      <c r="B145" s="227" t="s">
        <v>135</v>
      </c>
      <c r="C145" s="227"/>
      <c r="D145" s="228" t="s">
        <v>108</v>
      </c>
      <c r="E145" s="228"/>
      <c r="F145" s="228"/>
      <c r="G145" s="36">
        <f>G146</f>
        <v>107600</v>
      </c>
      <c r="H145" s="36">
        <f>H146</f>
        <v>108400</v>
      </c>
      <c r="I145" s="36">
        <f>I146</f>
        <v>73456.12</v>
      </c>
      <c r="J145" s="49">
        <f t="shared" si="9"/>
        <v>0.67763948339483393</v>
      </c>
    </row>
    <row r="146" spans="2:10" s="18" customFormat="1" ht="9.9499999999999993" customHeight="1" x14ac:dyDescent="0.15">
      <c r="B146" s="221" t="s">
        <v>72</v>
      </c>
      <c r="C146" s="222"/>
      <c r="D146" s="221" t="s">
        <v>73</v>
      </c>
      <c r="E146" s="223"/>
      <c r="F146" s="222"/>
      <c r="G146" s="33">
        <f>G147+G154</f>
        <v>107600</v>
      </c>
      <c r="H146" s="33">
        <f>H147+H154</f>
        <v>108400</v>
      </c>
      <c r="I146" s="33">
        <f>I147+I154</f>
        <v>73456.12</v>
      </c>
      <c r="J146" s="50">
        <f t="shared" si="9"/>
        <v>0.67763948339483393</v>
      </c>
    </row>
    <row r="147" spans="2:10" s="18" customFormat="1" ht="9.9499999999999993" customHeight="1" x14ac:dyDescent="0.15">
      <c r="B147" s="221">
        <v>31</v>
      </c>
      <c r="C147" s="222"/>
      <c r="D147" s="221" t="s">
        <v>109</v>
      </c>
      <c r="E147" s="223"/>
      <c r="F147" s="222"/>
      <c r="G147" s="33">
        <f>G148+G150+G152</f>
        <v>106400</v>
      </c>
      <c r="H147" s="33">
        <f>H148+H150+H152</f>
        <v>106600</v>
      </c>
      <c r="I147" s="33">
        <f>I148+I150+I152</f>
        <v>72616.22</v>
      </c>
      <c r="J147" s="50">
        <f t="shared" si="9"/>
        <v>0.68120281425891183</v>
      </c>
    </row>
    <row r="148" spans="2:10" ht="9.9499999999999993" customHeight="1" x14ac:dyDescent="0.15">
      <c r="B148" s="221">
        <v>311</v>
      </c>
      <c r="C148" s="222"/>
      <c r="D148" s="221" t="s">
        <v>138</v>
      </c>
      <c r="E148" s="223"/>
      <c r="F148" s="222"/>
      <c r="G148" s="31">
        <f>G149</f>
        <v>86000</v>
      </c>
      <c r="H148" s="31">
        <f>H149</f>
        <v>86000</v>
      </c>
      <c r="I148" s="31">
        <f>I149</f>
        <v>61730.81</v>
      </c>
      <c r="J148" s="50">
        <f t="shared" si="9"/>
        <v>0.7178001162790697</v>
      </c>
    </row>
    <row r="149" spans="2:10" ht="9.9499999999999993" customHeight="1" x14ac:dyDescent="0.15">
      <c r="B149" s="224">
        <v>3111</v>
      </c>
      <c r="C149" s="226"/>
      <c r="D149" s="224" t="s">
        <v>139</v>
      </c>
      <c r="E149" s="225"/>
      <c r="F149" s="226"/>
      <c r="G149" s="30">
        <v>86000</v>
      </c>
      <c r="H149" s="29">
        <v>86000</v>
      </c>
      <c r="I149" s="30">
        <v>61730.81</v>
      </c>
      <c r="J149" s="51">
        <f t="shared" si="9"/>
        <v>0.7178001162790697</v>
      </c>
    </row>
    <row r="150" spans="2:10" ht="9.9499999999999993" customHeight="1" x14ac:dyDescent="0.15">
      <c r="B150" s="221">
        <v>312</v>
      </c>
      <c r="C150" s="222"/>
      <c r="D150" s="221" t="s">
        <v>110</v>
      </c>
      <c r="E150" s="223"/>
      <c r="F150" s="222"/>
      <c r="G150" s="31">
        <f>G151</f>
        <v>5400</v>
      </c>
      <c r="H150" s="31">
        <f>H151</f>
        <v>5600</v>
      </c>
      <c r="I150" s="31">
        <f>I151</f>
        <v>2239.4699999999998</v>
      </c>
      <c r="J150" s="50">
        <f t="shared" si="9"/>
        <v>0.39990535714285713</v>
      </c>
    </row>
    <row r="151" spans="2:10" ht="9.9499999999999993" customHeight="1" x14ac:dyDescent="0.15">
      <c r="B151" s="239">
        <v>3121</v>
      </c>
      <c r="C151" s="239"/>
      <c r="D151" s="239" t="s">
        <v>110</v>
      </c>
      <c r="E151" s="239"/>
      <c r="F151" s="239"/>
      <c r="G151" s="29">
        <v>5400</v>
      </c>
      <c r="H151" s="29">
        <v>5600</v>
      </c>
      <c r="I151" s="30">
        <v>2239.4699999999998</v>
      </c>
      <c r="J151" s="51">
        <f t="shared" si="9"/>
        <v>0.39990535714285713</v>
      </c>
    </row>
    <row r="152" spans="2:10" s="19" customFormat="1" ht="9.9499999999999993" customHeight="1" x14ac:dyDescent="0.15">
      <c r="B152" s="221">
        <v>313</v>
      </c>
      <c r="C152" s="222"/>
      <c r="D152" s="233" t="s">
        <v>111</v>
      </c>
      <c r="E152" s="234"/>
      <c r="F152" s="235"/>
      <c r="G152" s="31">
        <f>G153</f>
        <v>15000</v>
      </c>
      <c r="H152" s="31">
        <f>H153</f>
        <v>15000</v>
      </c>
      <c r="I152" s="31">
        <f>I153</f>
        <v>8645.94</v>
      </c>
      <c r="J152" s="50">
        <f t="shared" si="9"/>
        <v>0.57639600000000002</v>
      </c>
    </row>
    <row r="153" spans="2:10" ht="9.9499999999999993" customHeight="1" x14ac:dyDescent="0.15">
      <c r="B153" s="224">
        <v>3132</v>
      </c>
      <c r="C153" s="226"/>
      <c r="D153" s="224" t="s">
        <v>212</v>
      </c>
      <c r="E153" s="225"/>
      <c r="F153" s="226"/>
      <c r="G153" s="30">
        <v>15000</v>
      </c>
      <c r="H153" s="29">
        <v>15000</v>
      </c>
      <c r="I153" s="30">
        <v>8645.94</v>
      </c>
      <c r="J153" s="51">
        <f t="shared" si="9"/>
        <v>0.57639600000000002</v>
      </c>
    </row>
    <row r="154" spans="2:10" ht="9.9499999999999993" customHeight="1" x14ac:dyDescent="0.15">
      <c r="B154" s="229" t="s">
        <v>74</v>
      </c>
      <c r="C154" s="229"/>
      <c r="D154" s="229" t="s">
        <v>75</v>
      </c>
      <c r="E154" s="229"/>
      <c r="F154" s="229"/>
      <c r="G154" s="31">
        <f t="shared" ref="G154:I155" si="21">G155</f>
        <v>1200</v>
      </c>
      <c r="H154" s="31">
        <f t="shared" si="21"/>
        <v>1800</v>
      </c>
      <c r="I154" s="31">
        <f t="shared" si="21"/>
        <v>839.9</v>
      </c>
      <c r="J154" s="50">
        <f t="shared" si="9"/>
        <v>0.46661111111111109</v>
      </c>
    </row>
    <row r="155" spans="2:10" ht="9.9499999999999993" customHeight="1" x14ac:dyDescent="0.15">
      <c r="B155" s="221" t="s">
        <v>76</v>
      </c>
      <c r="C155" s="222"/>
      <c r="D155" s="221" t="s">
        <v>77</v>
      </c>
      <c r="E155" s="223"/>
      <c r="F155" s="222"/>
      <c r="G155" s="31">
        <f t="shared" si="21"/>
        <v>1200</v>
      </c>
      <c r="H155" s="31">
        <f t="shared" si="21"/>
        <v>1800</v>
      </c>
      <c r="I155" s="31">
        <f t="shared" si="21"/>
        <v>839.9</v>
      </c>
      <c r="J155" s="50">
        <f t="shared" si="9"/>
        <v>0.46661111111111109</v>
      </c>
    </row>
    <row r="156" spans="2:10" ht="9.9499999999999993" customHeight="1" x14ac:dyDescent="0.15">
      <c r="B156" s="224">
        <v>3212</v>
      </c>
      <c r="C156" s="226"/>
      <c r="D156" s="230" t="s">
        <v>169</v>
      </c>
      <c r="E156" s="231"/>
      <c r="F156" s="232"/>
      <c r="G156" s="135">
        <v>1200</v>
      </c>
      <c r="H156" s="29">
        <v>1800</v>
      </c>
      <c r="I156" s="30">
        <v>839.9</v>
      </c>
      <c r="J156" s="51">
        <f t="shared" si="9"/>
        <v>0.46661111111111109</v>
      </c>
    </row>
    <row r="157" spans="2:10" s="18" customFormat="1" ht="24.75" customHeight="1" x14ac:dyDescent="0.15">
      <c r="B157" s="227" t="s">
        <v>173</v>
      </c>
      <c r="C157" s="227"/>
      <c r="D157" s="228" t="s">
        <v>174</v>
      </c>
      <c r="E157" s="228"/>
      <c r="F157" s="228"/>
      <c r="G157" s="36">
        <f>G158</f>
        <v>43389</v>
      </c>
      <c r="H157" s="36">
        <f>H158</f>
        <v>45591</v>
      </c>
      <c r="I157" s="36">
        <f>I158+I172</f>
        <v>17577.57</v>
      </c>
      <c r="J157" s="49">
        <f t="shared" ref="J157:J229" si="22">+IFERROR(I157/H157,)</f>
        <v>0.38554912153714549</v>
      </c>
    </row>
    <row r="158" spans="2:10" ht="9.9499999999999993" customHeight="1" x14ac:dyDescent="0.15">
      <c r="B158" s="221" t="s">
        <v>72</v>
      </c>
      <c r="C158" s="222"/>
      <c r="D158" s="221" t="s">
        <v>73</v>
      </c>
      <c r="E158" s="223"/>
      <c r="F158" s="222"/>
      <c r="G158" s="31">
        <f>G159+G169</f>
        <v>43389</v>
      </c>
      <c r="H158" s="31">
        <f>H159+H169</f>
        <v>45591</v>
      </c>
      <c r="I158" s="31">
        <f>I159+I169</f>
        <v>17577.57</v>
      </c>
      <c r="J158" s="50">
        <f t="shared" si="22"/>
        <v>0.38554912153714549</v>
      </c>
    </row>
    <row r="159" spans="2:10" ht="9.9499999999999993" customHeight="1" x14ac:dyDescent="0.15">
      <c r="B159" s="229" t="s">
        <v>74</v>
      </c>
      <c r="C159" s="229"/>
      <c r="D159" s="229" t="s">
        <v>75</v>
      </c>
      <c r="E159" s="229"/>
      <c r="F159" s="229"/>
      <c r="G159" s="31">
        <f>G160+G165</f>
        <v>43389</v>
      </c>
      <c r="H159" s="31">
        <f>H160+H165</f>
        <v>45591</v>
      </c>
      <c r="I159" s="31">
        <f>I160+I165</f>
        <v>17577.57</v>
      </c>
      <c r="J159" s="50">
        <f t="shared" si="22"/>
        <v>0.38554912153714549</v>
      </c>
    </row>
    <row r="160" spans="2:10" ht="9.9499999999999993" customHeight="1" x14ac:dyDescent="0.15">
      <c r="B160" s="221">
        <v>322</v>
      </c>
      <c r="C160" s="222"/>
      <c r="D160" s="221" t="s">
        <v>81</v>
      </c>
      <c r="E160" s="223"/>
      <c r="F160" s="222"/>
      <c r="G160" s="31">
        <f>SUM(G161:G164)</f>
        <v>24389</v>
      </c>
      <c r="H160" s="31">
        <f>SUM(H161:H164)</f>
        <v>26591</v>
      </c>
      <c r="I160" s="31">
        <f>SUM(I161:I164)</f>
        <v>16523.72</v>
      </c>
      <c r="J160" s="50">
        <f t="shared" si="22"/>
        <v>0.62140273024707615</v>
      </c>
    </row>
    <row r="161" spans="2:10" ht="9.9499999999999993" customHeight="1" x14ac:dyDescent="0.15">
      <c r="B161" s="224" t="s">
        <v>82</v>
      </c>
      <c r="C161" s="226"/>
      <c r="D161" s="224" t="s">
        <v>125</v>
      </c>
      <c r="E161" s="225"/>
      <c r="F161" s="226"/>
      <c r="G161" s="30">
        <v>1460</v>
      </c>
      <c r="H161" s="29">
        <v>1662</v>
      </c>
      <c r="I161" s="30">
        <v>495.54</v>
      </c>
      <c r="J161" s="51">
        <f t="shared" si="22"/>
        <v>0.29815884476534299</v>
      </c>
    </row>
    <row r="162" spans="2:10" ht="9.9499999999999993" customHeight="1" x14ac:dyDescent="0.15">
      <c r="B162" s="54">
        <v>3222</v>
      </c>
      <c r="C162" s="55"/>
      <c r="D162" s="224" t="s">
        <v>137</v>
      </c>
      <c r="E162" s="225"/>
      <c r="F162" s="226"/>
      <c r="G162" s="30">
        <v>22000</v>
      </c>
      <c r="H162" s="29">
        <v>24000</v>
      </c>
      <c r="I162" s="30">
        <v>15888.15</v>
      </c>
      <c r="J162" s="51">
        <f t="shared" si="22"/>
        <v>0.66200625000000002</v>
      </c>
    </row>
    <row r="163" spans="2:10" ht="9.9499999999999993" customHeight="1" x14ac:dyDescent="0.15">
      <c r="B163" s="54">
        <v>3225</v>
      </c>
      <c r="C163" s="55"/>
      <c r="D163" s="224" t="s">
        <v>208</v>
      </c>
      <c r="E163" s="225"/>
      <c r="F163" s="226"/>
      <c r="G163" s="30">
        <v>664</v>
      </c>
      <c r="H163" s="29">
        <v>664</v>
      </c>
      <c r="I163" s="30">
        <v>0</v>
      </c>
      <c r="J163" s="51">
        <f t="shared" si="22"/>
        <v>0</v>
      </c>
    </row>
    <row r="164" spans="2:10" ht="9.9499999999999993" customHeight="1" x14ac:dyDescent="0.15">
      <c r="B164" s="224">
        <v>3227</v>
      </c>
      <c r="C164" s="226"/>
      <c r="D164" s="224" t="s">
        <v>216</v>
      </c>
      <c r="E164" s="225"/>
      <c r="F164" s="226"/>
      <c r="G164" s="30">
        <v>265</v>
      </c>
      <c r="H164" s="29">
        <v>265</v>
      </c>
      <c r="I164" s="30">
        <v>140.03</v>
      </c>
      <c r="J164" s="51">
        <f t="shared" si="22"/>
        <v>0.52841509433962264</v>
      </c>
    </row>
    <row r="165" spans="2:10" ht="9.9499999999999993" customHeight="1" x14ac:dyDescent="0.15">
      <c r="B165" s="221">
        <v>323</v>
      </c>
      <c r="C165" s="222"/>
      <c r="D165" s="221" t="s">
        <v>81</v>
      </c>
      <c r="E165" s="223"/>
      <c r="F165" s="222"/>
      <c r="G165" s="31">
        <f t="shared" ref="G165:H165" si="23">SUM(G166:G168)</f>
        <v>19000</v>
      </c>
      <c r="H165" s="31">
        <f t="shared" si="23"/>
        <v>19000</v>
      </c>
      <c r="I165" s="31">
        <f>SUM(I166:I168)</f>
        <v>1053.8499999999999</v>
      </c>
      <c r="J165" s="50">
        <f t="shared" si="22"/>
        <v>5.5465789473684204E-2</v>
      </c>
    </row>
    <row r="166" spans="2:10" ht="9.9499999999999993" customHeight="1" x14ac:dyDescent="0.15">
      <c r="B166" s="224">
        <v>3232</v>
      </c>
      <c r="C166" s="226"/>
      <c r="D166" s="224" t="s">
        <v>131</v>
      </c>
      <c r="E166" s="225"/>
      <c r="F166" s="226"/>
      <c r="G166" s="30">
        <v>19000</v>
      </c>
      <c r="H166" s="29">
        <v>19000</v>
      </c>
      <c r="I166" s="30">
        <v>896.25</v>
      </c>
      <c r="J166" s="51">
        <f t="shared" si="22"/>
        <v>4.7171052631578947E-2</v>
      </c>
    </row>
    <row r="167" spans="2:10" ht="9.9499999999999993" customHeight="1" x14ac:dyDescent="0.15">
      <c r="B167" s="224">
        <v>3234</v>
      </c>
      <c r="C167" s="226"/>
      <c r="D167" s="224" t="s">
        <v>136</v>
      </c>
      <c r="E167" s="225"/>
      <c r="F167" s="226"/>
      <c r="G167" s="30">
        <v>0</v>
      </c>
      <c r="H167" s="29">
        <v>0</v>
      </c>
      <c r="I167" s="30">
        <v>0</v>
      </c>
      <c r="J167" s="51">
        <f t="shared" si="22"/>
        <v>0</v>
      </c>
    </row>
    <row r="168" spans="2:10" ht="9.9499999999999993" customHeight="1" x14ac:dyDescent="0.15">
      <c r="B168" s="152">
        <v>3236</v>
      </c>
      <c r="C168" s="153"/>
      <c r="D168" s="224" t="s">
        <v>176</v>
      </c>
      <c r="E168" s="225"/>
      <c r="F168" s="226"/>
      <c r="G168" s="30">
        <v>0</v>
      </c>
      <c r="H168" s="29">
        <v>0</v>
      </c>
      <c r="I168" s="30">
        <v>157.6</v>
      </c>
      <c r="J168" s="51">
        <f t="shared" si="22"/>
        <v>0</v>
      </c>
    </row>
    <row r="169" spans="2:10" ht="9.9499999999999993" customHeight="1" x14ac:dyDescent="0.15">
      <c r="B169" s="221">
        <v>34</v>
      </c>
      <c r="C169" s="222"/>
      <c r="D169" s="221" t="s">
        <v>99</v>
      </c>
      <c r="E169" s="223"/>
      <c r="F169" s="222"/>
      <c r="G169" s="31">
        <f t="shared" ref="G169:I170" si="24">G170</f>
        <v>0</v>
      </c>
      <c r="H169" s="31">
        <f t="shared" si="24"/>
        <v>0</v>
      </c>
      <c r="I169" s="31">
        <f t="shared" si="24"/>
        <v>0</v>
      </c>
      <c r="J169" s="50">
        <f t="shared" si="22"/>
        <v>0</v>
      </c>
    </row>
    <row r="170" spans="2:10" ht="9.9499999999999993" customHeight="1" x14ac:dyDescent="0.15">
      <c r="B170" s="221">
        <v>343</v>
      </c>
      <c r="C170" s="222"/>
      <c r="D170" s="236" t="s">
        <v>101</v>
      </c>
      <c r="E170" s="237"/>
      <c r="F170" s="238"/>
      <c r="G170" s="31">
        <f t="shared" si="24"/>
        <v>0</v>
      </c>
      <c r="H170" s="31">
        <f t="shared" si="24"/>
        <v>0</v>
      </c>
      <c r="I170" s="31">
        <f t="shared" si="24"/>
        <v>0</v>
      </c>
      <c r="J170" s="50">
        <f t="shared" si="22"/>
        <v>0</v>
      </c>
    </row>
    <row r="171" spans="2:10" ht="9.9499999999999993" customHeight="1" x14ac:dyDescent="0.15">
      <c r="B171" s="224">
        <v>3431</v>
      </c>
      <c r="C171" s="226"/>
      <c r="D171" s="248" t="s">
        <v>211</v>
      </c>
      <c r="E171" s="249"/>
      <c r="F171" s="250"/>
      <c r="G171" s="134">
        <v>0</v>
      </c>
      <c r="H171" s="29">
        <v>0</v>
      </c>
      <c r="I171" s="30">
        <v>0</v>
      </c>
      <c r="J171" s="51">
        <f t="shared" si="22"/>
        <v>0</v>
      </c>
    </row>
    <row r="172" spans="2:10" ht="9.9499999999999993" customHeight="1" x14ac:dyDescent="0.15">
      <c r="B172" s="221">
        <v>4</v>
      </c>
      <c r="C172" s="222"/>
      <c r="D172" s="221" t="s">
        <v>167</v>
      </c>
      <c r="E172" s="223"/>
      <c r="F172" s="222"/>
      <c r="G172" s="31">
        <f t="shared" ref="G172:I174" si="25">G173</f>
        <v>0</v>
      </c>
      <c r="H172" s="31">
        <f t="shared" si="25"/>
        <v>0</v>
      </c>
      <c r="I172" s="31">
        <f t="shared" si="25"/>
        <v>0</v>
      </c>
      <c r="J172" s="50">
        <f t="shared" si="22"/>
        <v>0</v>
      </c>
    </row>
    <row r="173" spans="2:10" ht="9.9499999999999993" customHeight="1" x14ac:dyDescent="0.15">
      <c r="B173" s="221">
        <v>42</v>
      </c>
      <c r="C173" s="222"/>
      <c r="D173" s="221" t="s">
        <v>215</v>
      </c>
      <c r="E173" s="223"/>
      <c r="F173" s="222"/>
      <c r="G173" s="31">
        <f t="shared" si="25"/>
        <v>0</v>
      </c>
      <c r="H173" s="31">
        <f t="shared" si="25"/>
        <v>0</v>
      </c>
      <c r="I173" s="31">
        <f t="shared" si="25"/>
        <v>0</v>
      </c>
      <c r="J173" s="50">
        <f t="shared" si="22"/>
        <v>0</v>
      </c>
    </row>
    <row r="174" spans="2:10" ht="9.9499999999999993" customHeight="1" x14ac:dyDescent="0.15">
      <c r="B174" s="221">
        <v>422</v>
      </c>
      <c r="C174" s="222"/>
      <c r="D174" s="221" t="s">
        <v>107</v>
      </c>
      <c r="E174" s="223"/>
      <c r="F174" s="222"/>
      <c r="G174" s="31">
        <f t="shared" si="25"/>
        <v>0</v>
      </c>
      <c r="H174" s="31">
        <f t="shared" si="25"/>
        <v>0</v>
      </c>
      <c r="I174" s="31">
        <f t="shared" si="25"/>
        <v>0</v>
      </c>
      <c r="J174" s="50">
        <f t="shared" si="22"/>
        <v>0</v>
      </c>
    </row>
    <row r="175" spans="2:10" ht="9.9499999999999993" customHeight="1" x14ac:dyDescent="0.15">
      <c r="B175" s="224">
        <v>4221</v>
      </c>
      <c r="C175" s="226"/>
      <c r="D175" s="224" t="s">
        <v>165</v>
      </c>
      <c r="E175" s="225"/>
      <c r="F175" s="226"/>
      <c r="G175" s="30">
        <v>0</v>
      </c>
      <c r="H175" s="29">
        <v>0</v>
      </c>
      <c r="I175" s="30">
        <v>0</v>
      </c>
      <c r="J175" s="51">
        <f t="shared" si="22"/>
        <v>0</v>
      </c>
    </row>
    <row r="176" spans="2:10" s="16" customFormat="1" ht="24.75" customHeight="1" x14ac:dyDescent="0.15">
      <c r="B176" s="254" t="s">
        <v>142</v>
      </c>
      <c r="C176" s="254"/>
      <c r="D176" s="254" t="s">
        <v>143</v>
      </c>
      <c r="E176" s="254"/>
      <c r="F176" s="254"/>
      <c r="G176" s="37">
        <f>G177+G182</f>
        <v>0</v>
      </c>
      <c r="H176" s="37">
        <f>H177+H182</f>
        <v>0</v>
      </c>
      <c r="I176" s="37">
        <f>I177+I182</f>
        <v>0</v>
      </c>
      <c r="J176" s="48">
        <f t="shared" si="22"/>
        <v>0</v>
      </c>
    </row>
    <row r="177" spans="2:10" s="18" customFormat="1" ht="15" customHeight="1" x14ac:dyDescent="0.15">
      <c r="B177" s="227" t="s">
        <v>135</v>
      </c>
      <c r="C177" s="227"/>
      <c r="D177" s="228" t="s">
        <v>108</v>
      </c>
      <c r="E177" s="228"/>
      <c r="F177" s="228"/>
      <c r="G177" s="36">
        <f>G178</f>
        <v>0</v>
      </c>
      <c r="H177" s="36">
        <f>H178</f>
        <v>0</v>
      </c>
      <c r="I177" s="36">
        <f t="shared" ref="G177:I178" si="26">I178</f>
        <v>0</v>
      </c>
      <c r="J177" s="49">
        <f t="shared" si="22"/>
        <v>0</v>
      </c>
    </row>
    <row r="178" spans="2:10" ht="9.9499999999999993" customHeight="1" x14ac:dyDescent="0.15">
      <c r="B178" s="229" t="s">
        <v>72</v>
      </c>
      <c r="C178" s="229"/>
      <c r="D178" s="229" t="s">
        <v>73</v>
      </c>
      <c r="E178" s="229"/>
      <c r="F178" s="229"/>
      <c r="G178" s="31">
        <f t="shared" si="26"/>
        <v>0</v>
      </c>
      <c r="H178" s="31">
        <f t="shared" si="26"/>
        <v>0</v>
      </c>
      <c r="I178" s="31">
        <f t="shared" si="26"/>
        <v>0</v>
      </c>
      <c r="J178" s="50">
        <f t="shared" si="22"/>
        <v>0</v>
      </c>
    </row>
    <row r="179" spans="2:10" ht="9.9499999999999993" customHeight="1" x14ac:dyDescent="0.15">
      <c r="B179" s="229">
        <v>32</v>
      </c>
      <c r="C179" s="229"/>
      <c r="D179" s="229" t="s">
        <v>75</v>
      </c>
      <c r="E179" s="229"/>
      <c r="F179" s="229"/>
      <c r="G179" s="31">
        <f t="shared" ref="G179:I180" si="27">G180</f>
        <v>0</v>
      </c>
      <c r="H179" s="31">
        <f t="shared" si="27"/>
        <v>0</v>
      </c>
      <c r="I179" s="31">
        <f t="shared" si="27"/>
        <v>0</v>
      </c>
      <c r="J179" s="50">
        <f t="shared" si="22"/>
        <v>0</v>
      </c>
    </row>
    <row r="180" spans="2:10" ht="9.9499999999999993" customHeight="1" x14ac:dyDescent="0.15">
      <c r="B180" s="221">
        <v>323</v>
      </c>
      <c r="C180" s="222"/>
      <c r="D180" s="221" t="s">
        <v>86</v>
      </c>
      <c r="E180" s="223"/>
      <c r="F180" s="222"/>
      <c r="G180" s="31">
        <f t="shared" si="27"/>
        <v>0</v>
      </c>
      <c r="H180" s="31">
        <f t="shared" si="27"/>
        <v>0</v>
      </c>
      <c r="I180" s="31">
        <f t="shared" si="27"/>
        <v>0</v>
      </c>
      <c r="J180" s="50">
        <f t="shared" si="22"/>
        <v>0</v>
      </c>
    </row>
    <row r="181" spans="2:10" ht="9.9499999999999993" customHeight="1" x14ac:dyDescent="0.15">
      <c r="B181" s="224">
        <v>3232</v>
      </c>
      <c r="C181" s="226"/>
      <c r="D181" s="239" t="s">
        <v>131</v>
      </c>
      <c r="E181" s="239"/>
      <c r="F181" s="239"/>
      <c r="G181" s="29">
        <v>0</v>
      </c>
      <c r="H181" s="29">
        <v>0</v>
      </c>
      <c r="I181" s="30">
        <v>0</v>
      </c>
      <c r="J181" s="51">
        <f t="shared" si="22"/>
        <v>0</v>
      </c>
    </row>
    <row r="182" spans="2:10" ht="9.9499999999999993" customHeight="1" x14ac:dyDescent="0.15">
      <c r="B182" s="227" t="s">
        <v>233</v>
      </c>
      <c r="C182" s="227"/>
      <c r="D182" s="228" t="s">
        <v>234</v>
      </c>
      <c r="E182" s="228"/>
      <c r="F182" s="228"/>
      <c r="G182" s="36">
        <f t="shared" ref="G182:I183" si="28">G183</f>
        <v>0</v>
      </c>
      <c r="H182" s="36">
        <f t="shared" si="28"/>
        <v>0</v>
      </c>
      <c r="I182" s="36">
        <f t="shared" si="28"/>
        <v>0</v>
      </c>
      <c r="J182" s="49">
        <f t="shared" ref="J182:J186" si="29">+IFERROR(I182/H182,)</f>
        <v>0</v>
      </c>
    </row>
    <row r="183" spans="2:10" ht="9.9499999999999993" customHeight="1" x14ac:dyDescent="0.15">
      <c r="B183" s="229" t="s">
        <v>72</v>
      </c>
      <c r="C183" s="229"/>
      <c r="D183" s="229" t="s">
        <v>73</v>
      </c>
      <c r="E183" s="229"/>
      <c r="F183" s="229"/>
      <c r="G183" s="31">
        <f t="shared" si="28"/>
        <v>0</v>
      </c>
      <c r="H183" s="31">
        <f t="shared" si="28"/>
        <v>0</v>
      </c>
      <c r="I183" s="31">
        <f t="shared" si="28"/>
        <v>0</v>
      </c>
      <c r="J183" s="50">
        <f t="shared" si="29"/>
        <v>0</v>
      </c>
    </row>
    <row r="184" spans="2:10" ht="9.9499999999999993" customHeight="1" x14ac:dyDescent="0.15">
      <c r="B184" s="229">
        <v>32</v>
      </c>
      <c r="C184" s="229"/>
      <c r="D184" s="229" t="s">
        <v>75</v>
      </c>
      <c r="E184" s="229"/>
      <c r="F184" s="229"/>
      <c r="G184" s="31">
        <f t="shared" ref="G184:I185" si="30">G185</f>
        <v>0</v>
      </c>
      <c r="H184" s="31">
        <f t="shared" si="30"/>
        <v>0</v>
      </c>
      <c r="I184" s="31">
        <f t="shared" si="30"/>
        <v>0</v>
      </c>
      <c r="J184" s="50">
        <f t="shared" si="29"/>
        <v>0</v>
      </c>
    </row>
    <row r="185" spans="2:10" ht="9.9499999999999993" customHeight="1" x14ac:dyDescent="0.15">
      <c r="B185" s="221">
        <v>323</v>
      </c>
      <c r="C185" s="222"/>
      <c r="D185" s="221" t="s">
        <v>86</v>
      </c>
      <c r="E185" s="223"/>
      <c r="F185" s="222"/>
      <c r="G185" s="31">
        <f t="shared" si="30"/>
        <v>0</v>
      </c>
      <c r="H185" s="31">
        <f t="shared" si="30"/>
        <v>0</v>
      </c>
      <c r="I185" s="31">
        <f t="shared" si="30"/>
        <v>0</v>
      </c>
      <c r="J185" s="50">
        <f t="shared" si="29"/>
        <v>0</v>
      </c>
    </row>
    <row r="186" spans="2:10" ht="9.9499999999999993" customHeight="1" x14ac:dyDescent="0.15">
      <c r="B186" s="224">
        <v>3232</v>
      </c>
      <c r="C186" s="226"/>
      <c r="D186" s="239" t="s">
        <v>131</v>
      </c>
      <c r="E186" s="239"/>
      <c r="F186" s="239"/>
      <c r="G186" s="29">
        <v>0</v>
      </c>
      <c r="H186" s="29">
        <v>0</v>
      </c>
      <c r="I186" s="30">
        <v>0</v>
      </c>
      <c r="J186" s="51">
        <f t="shared" si="29"/>
        <v>0</v>
      </c>
    </row>
    <row r="187" spans="2:10" s="16" customFormat="1" ht="24.75" customHeight="1" x14ac:dyDescent="0.15">
      <c r="B187" s="254" t="s">
        <v>144</v>
      </c>
      <c r="C187" s="254"/>
      <c r="D187" s="254" t="s">
        <v>145</v>
      </c>
      <c r="E187" s="254"/>
      <c r="F187" s="254"/>
      <c r="G187" s="37">
        <f t="shared" ref="G187:I188" si="31">G188</f>
        <v>27200</v>
      </c>
      <c r="H187" s="37">
        <f t="shared" si="31"/>
        <v>24000</v>
      </c>
      <c r="I187" s="37">
        <f t="shared" si="31"/>
        <v>10102.959999999999</v>
      </c>
      <c r="J187" s="48">
        <f t="shared" si="22"/>
        <v>0.42095666666666665</v>
      </c>
    </row>
    <row r="188" spans="2:10" s="18" customFormat="1" ht="15" customHeight="1" x14ac:dyDescent="0.15">
      <c r="B188" s="227" t="s">
        <v>135</v>
      </c>
      <c r="C188" s="227"/>
      <c r="D188" s="228" t="s">
        <v>108</v>
      </c>
      <c r="E188" s="228"/>
      <c r="F188" s="228"/>
      <c r="G188" s="36">
        <f t="shared" si="31"/>
        <v>27200</v>
      </c>
      <c r="H188" s="36">
        <f t="shared" si="31"/>
        <v>24000</v>
      </c>
      <c r="I188" s="36">
        <f t="shared" si="31"/>
        <v>10102.959999999999</v>
      </c>
      <c r="J188" s="49">
        <f t="shared" si="22"/>
        <v>0.42095666666666665</v>
      </c>
    </row>
    <row r="189" spans="2:10" ht="9.9499999999999993" customHeight="1" x14ac:dyDescent="0.15">
      <c r="B189" s="229" t="s">
        <v>72</v>
      </c>
      <c r="C189" s="229"/>
      <c r="D189" s="229" t="s">
        <v>73</v>
      </c>
      <c r="E189" s="229"/>
      <c r="F189" s="229"/>
      <c r="G189" s="31">
        <f>G190+G195</f>
        <v>27200</v>
      </c>
      <c r="H189" s="31">
        <f>H190+H195</f>
        <v>24000</v>
      </c>
      <c r="I189" s="31">
        <f>I190+I195</f>
        <v>10102.959999999999</v>
      </c>
      <c r="J189" s="50">
        <f t="shared" si="22"/>
        <v>0.42095666666666665</v>
      </c>
    </row>
    <row r="190" spans="2:10" ht="9.9499999999999993" customHeight="1" x14ac:dyDescent="0.15">
      <c r="B190" s="229">
        <v>31</v>
      </c>
      <c r="C190" s="229"/>
      <c r="D190" s="229" t="s">
        <v>109</v>
      </c>
      <c r="E190" s="229"/>
      <c r="F190" s="229"/>
      <c r="G190" s="31">
        <f>G191+G193</f>
        <v>27200</v>
      </c>
      <c r="H190" s="31">
        <f>H191+H193</f>
        <v>22500</v>
      </c>
      <c r="I190" s="31">
        <f>I191+I193</f>
        <v>9511.8799999999992</v>
      </c>
      <c r="J190" s="50">
        <f t="shared" si="22"/>
        <v>0.42275022222222219</v>
      </c>
    </row>
    <row r="191" spans="2:10" ht="9.9499999999999993" customHeight="1" x14ac:dyDescent="0.15">
      <c r="B191" s="221">
        <v>311</v>
      </c>
      <c r="C191" s="222"/>
      <c r="D191" s="221" t="s">
        <v>138</v>
      </c>
      <c r="E191" s="223"/>
      <c r="F191" s="222"/>
      <c r="G191" s="31">
        <f>G192</f>
        <v>23000</v>
      </c>
      <c r="H191" s="31">
        <f>H192</f>
        <v>19000</v>
      </c>
      <c r="I191" s="31">
        <f>I192</f>
        <v>8164.7</v>
      </c>
      <c r="J191" s="50">
        <f t="shared" si="22"/>
        <v>0.42972105263157895</v>
      </c>
    </row>
    <row r="192" spans="2:10" ht="9.9499999999999993" customHeight="1" x14ac:dyDescent="0.15">
      <c r="B192" s="224">
        <v>3111</v>
      </c>
      <c r="C192" s="226"/>
      <c r="D192" s="224" t="s">
        <v>139</v>
      </c>
      <c r="E192" s="225"/>
      <c r="F192" s="226"/>
      <c r="G192" s="30">
        <v>23000</v>
      </c>
      <c r="H192" s="29">
        <v>19000</v>
      </c>
      <c r="I192" s="30">
        <v>8164.7</v>
      </c>
      <c r="J192" s="51">
        <f t="shared" si="22"/>
        <v>0.42972105263157895</v>
      </c>
    </row>
    <row r="193" spans="2:10" s="19" customFormat="1" ht="9.9499999999999993" customHeight="1" x14ac:dyDescent="0.15">
      <c r="B193" s="221">
        <v>313</v>
      </c>
      <c r="C193" s="222"/>
      <c r="D193" s="233" t="s">
        <v>111</v>
      </c>
      <c r="E193" s="234"/>
      <c r="F193" s="235"/>
      <c r="G193" s="31">
        <f>G194</f>
        <v>4200</v>
      </c>
      <c r="H193" s="31">
        <f>H194</f>
        <v>3500</v>
      </c>
      <c r="I193" s="31">
        <f>I194</f>
        <v>1347.18</v>
      </c>
      <c r="J193" s="50">
        <f t="shared" si="22"/>
        <v>0.38490857142857143</v>
      </c>
    </row>
    <row r="194" spans="2:10" ht="9.9499999999999993" customHeight="1" x14ac:dyDescent="0.15">
      <c r="B194" s="224">
        <v>3132</v>
      </c>
      <c r="C194" s="226"/>
      <c r="D194" s="224" t="s">
        <v>212</v>
      </c>
      <c r="E194" s="225"/>
      <c r="F194" s="226"/>
      <c r="G194" s="30">
        <v>4200</v>
      </c>
      <c r="H194" s="29">
        <v>3500</v>
      </c>
      <c r="I194" s="30">
        <v>1347.18</v>
      </c>
      <c r="J194" s="51">
        <f t="shared" si="22"/>
        <v>0.38490857142857143</v>
      </c>
    </row>
    <row r="195" spans="2:10" ht="9.9499999999999993" customHeight="1" x14ac:dyDescent="0.15">
      <c r="B195" s="229" t="s">
        <v>74</v>
      </c>
      <c r="C195" s="229"/>
      <c r="D195" s="229" t="s">
        <v>75</v>
      </c>
      <c r="E195" s="229"/>
      <c r="F195" s="229"/>
      <c r="G195" s="31">
        <f t="shared" ref="G195:G196" si="32">G196</f>
        <v>0</v>
      </c>
      <c r="H195" s="31">
        <f t="shared" ref="H195:H196" si="33">H196</f>
        <v>1500</v>
      </c>
      <c r="I195" s="31">
        <f t="shared" ref="I195:I196" si="34">I196</f>
        <v>591.08000000000004</v>
      </c>
      <c r="J195" s="50">
        <f t="shared" ref="J195:J197" si="35">+IFERROR(I195/H195,)</f>
        <v>0.39405333333333337</v>
      </c>
    </row>
    <row r="196" spans="2:10" ht="9.9499999999999993" customHeight="1" x14ac:dyDescent="0.15">
      <c r="B196" s="221" t="s">
        <v>76</v>
      </c>
      <c r="C196" s="222"/>
      <c r="D196" s="221" t="s">
        <v>77</v>
      </c>
      <c r="E196" s="223"/>
      <c r="F196" s="222"/>
      <c r="G196" s="31">
        <f t="shared" si="32"/>
        <v>0</v>
      </c>
      <c r="H196" s="31">
        <f t="shared" si="33"/>
        <v>1500</v>
      </c>
      <c r="I196" s="31">
        <f t="shared" si="34"/>
        <v>591.08000000000004</v>
      </c>
      <c r="J196" s="50">
        <f t="shared" si="35"/>
        <v>0.39405333333333337</v>
      </c>
    </row>
    <row r="197" spans="2:10" ht="9.9499999999999993" customHeight="1" x14ac:dyDescent="0.15">
      <c r="B197" s="224">
        <v>3212</v>
      </c>
      <c r="C197" s="226"/>
      <c r="D197" s="230" t="s">
        <v>169</v>
      </c>
      <c r="E197" s="231"/>
      <c r="F197" s="232"/>
      <c r="G197" s="135">
        <v>0</v>
      </c>
      <c r="H197" s="29">
        <v>1500</v>
      </c>
      <c r="I197" s="30">
        <v>591.08000000000004</v>
      </c>
      <c r="J197" s="51">
        <f t="shared" si="35"/>
        <v>0.39405333333333337</v>
      </c>
    </row>
    <row r="198" spans="2:10" s="16" customFormat="1" ht="24.75" customHeight="1" x14ac:dyDescent="0.15">
      <c r="B198" s="254" t="s">
        <v>146</v>
      </c>
      <c r="C198" s="254"/>
      <c r="D198" s="254" t="s">
        <v>147</v>
      </c>
      <c r="E198" s="254"/>
      <c r="F198" s="254"/>
      <c r="G198" s="37">
        <f>G199+G211</f>
        <v>120200</v>
      </c>
      <c r="H198" s="37">
        <f>H199+H211</f>
        <v>125250</v>
      </c>
      <c r="I198" s="37">
        <f>I199+I211</f>
        <v>64271.46</v>
      </c>
      <c r="J198" s="48">
        <f t="shared" si="22"/>
        <v>0.51314538922155684</v>
      </c>
    </row>
    <row r="199" spans="2:10" s="18" customFormat="1" ht="15" customHeight="1" x14ac:dyDescent="0.15">
      <c r="B199" s="227" t="s">
        <v>135</v>
      </c>
      <c r="C199" s="227"/>
      <c r="D199" s="228" t="s">
        <v>108</v>
      </c>
      <c r="E199" s="228"/>
      <c r="F199" s="228"/>
      <c r="G199" s="36">
        <f>G200</f>
        <v>66600</v>
      </c>
      <c r="H199" s="36">
        <f>H200</f>
        <v>71650</v>
      </c>
      <c r="I199" s="36">
        <f>I200</f>
        <v>32880.78</v>
      </c>
      <c r="J199" s="49">
        <f t="shared" si="22"/>
        <v>0.4589083042568039</v>
      </c>
    </row>
    <row r="200" spans="2:10" ht="9.9499999999999993" customHeight="1" x14ac:dyDescent="0.15">
      <c r="B200" s="229" t="s">
        <v>72</v>
      </c>
      <c r="C200" s="229"/>
      <c r="D200" s="229" t="s">
        <v>73</v>
      </c>
      <c r="E200" s="229"/>
      <c r="F200" s="229"/>
      <c r="G200" s="31">
        <f>G201+G208</f>
        <v>66600</v>
      </c>
      <c r="H200" s="31">
        <f>H201+H208</f>
        <v>71650</v>
      </c>
      <c r="I200" s="31">
        <f>I201+I208</f>
        <v>32880.78</v>
      </c>
      <c r="J200" s="50">
        <f t="shared" si="22"/>
        <v>0.4589083042568039</v>
      </c>
    </row>
    <row r="201" spans="2:10" ht="9.9499999999999993" customHeight="1" x14ac:dyDescent="0.15">
      <c r="B201" s="229">
        <v>31</v>
      </c>
      <c r="C201" s="229"/>
      <c r="D201" s="229" t="s">
        <v>109</v>
      </c>
      <c r="E201" s="229"/>
      <c r="F201" s="229"/>
      <c r="G201" s="31">
        <f>G202+G204+G206</f>
        <v>63600</v>
      </c>
      <c r="H201" s="31">
        <f>H202+H204+H206</f>
        <v>67400</v>
      </c>
      <c r="I201" s="31">
        <f>I202+I204+I206</f>
        <v>32203.690000000002</v>
      </c>
      <c r="J201" s="50">
        <f t="shared" si="22"/>
        <v>0.47779955489614245</v>
      </c>
    </row>
    <row r="202" spans="2:10" ht="9.9499999999999993" customHeight="1" x14ac:dyDescent="0.15">
      <c r="B202" s="221">
        <v>311</v>
      </c>
      <c r="C202" s="222"/>
      <c r="D202" s="221" t="s">
        <v>138</v>
      </c>
      <c r="E202" s="223"/>
      <c r="F202" s="222"/>
      <c r="G202" s="31">
        <f>G203</f>
        <v>46000</v>
      </c>
      <c r="H202" s="31">
        <f>H203</f>
        <v>45500</v>
      </c>
      <c r="I202" s="31">
        <f>I203</f>
        <v>24123.33</v>
      </c>
      <c r="J202" s="50">
        <f t="shared" si="22"/>
        <v>0.53018307692307698</v>
      </c>
    </row>
    <row r="203" spans="2:10" ht="9.9499999999999993" customHeight="1" x14ac:dyDescent="0.15">
      <c r="B203" s="224">
        <v>3111</v>
      </c>
      <c r="C203" s="226"/>
      <c r="D203" s="224" t="s">
        <v>139</v>
      </c>
      <c r="E203" s="225"/>
      <c r="F203" s="226"/>
      <c r="G203" s="30">
        <v>46000</v>
      </c>
      <c r="H203" s="29">
        <v>45500</v>
      </c>
      <c r="I203" s="30">
        <v>24123.33</v>
      </c>
      <c r="J203" s="51">
        <f t="shared" si="22"/>
        <v>0.53018307692307698</v>
      </c>
    </row>
    <row r="204" spans="2:10" ht="9.9499999999999993" customHeight="1" x14ac:dyDescent="0.15">
      <c r="B204" s="221">
        <v>312</v>
      </c>
      <c r="C204" s="222"/>
      <c r="D204" s="221" t="s">
        <v>110</v>
      </c>
      <c r="E204" s="223"/>
      <c r="F204" s="222"/>
      <c r="G204" s="31">
        <f>G205</f>
        <v>10000</v>
      </c>
      <c r="H204" s="31">
        <f>H205</f>
        <v>14400</v>
      </c>
      <c r="I204" s="31">
        <f>I205</f>
        <v>4100</v>
      </c>
      <c r="J204" s="50">
        <f t="shared" si="22"/>
        <v>0.28472222222222221</v>
      </c>
    </row>
    <row r="205" spans="2:10" ht="9.9499999999999993" customHeight="1" x14ac:dyDescent="0.15">
      <c r="B205" s="239">
        <v>3121</v>
      </c>
      <c r="C205" s="239"/>
      <c r="D205" s="239" t="s">
        <v>110</v>
      </c>
      <c r="E205" s="239"/>
      <c r="F205" s="239"/>
      <c r="G205" s="29">
        <v>10000</v>
      </c>
      <c r="H205" s="29">
        <v>14400</v>
      </c>
      <c r="I205" s="30">
        <v>4100</v>
      </c>
      <c r="J205" s="50">
        <f t="shared" si="22"/>
        <v>0.28472222222222221</v>
      </c>
    </row>
    <row r="206" spans="2:10" s="19" customFormat="1" ht="9.9499999999999993" customHeight="1" x14ac:dyDescent="0.15">
      <c r="B206" s="52">
        <v>313</v>
      </c>
      <c r="C206" s="53"/>
      <c r="D206" s="233" t="s">
        <v>111</v>
      </c>
      <c r="E206" s="234"/>
      <c r="F206" s="235"/>
      <c r="G206" s="31">
        <f>G207</f>
        <v>7600</v>
      </c>
      <c r="H206" s="31">
        <f>H207</f>
        <v>7500</v>
      </c>
      <c r="I206" s="31">
        <f>I207</f>
        <v>3980.36</v>
      </c>
      <c r="J206" s="50">
        <f t="shared" si="22"/>
        <v>0.53071466666666667</v>
      </c>
    </row>
    <row r="207" spans="2:10" ht="9.9499999999999993" customHeight="1" x14ac:dyDescent="0.15">
      <c r="B207" s="54">
        <v>3132</v>
      </c>
      <c r="C207" s="55"/>
      <c r="D207" s="224" t="s">
        <v>212</v>
      </c>
      <c r="E207" s="225"/>
      <c r="F207" s="226"/>
      <c r="G207" s="30">
        <v>7600</v>
      </c>
      <c r="H207" s="29">
        <v>7500</v>
      </c>
      <c r="I207" s="30">
        <v>3980.36</v>
      </c>
      <c r="J207" s="51">
        <f t="shared" si="22"/>
        <v>0.53071466666666667</v>
      </c>
    </row>
    <row r="208" spans="2:10" ht="9.9499999999999993" customHeight="1" x14ac:dyDescent="0.15">
      <c r="B208" s="229" t="s">
        <v>74</v>
      </c>
      <c r="C208" s="229"/>
      <c r="D208" s="229" t="s">
        <v>75</v>
      </c>
      <c r="E208" s="229"/>
      <c r="F208" s="229"/>
      <c r="G208" s="31">
        <f t="shared" ref="G208:I209" si="36">G209</f>
        <v>3000</v>
      </c>
      <c r="H208" s="31">
        <f t="shared" si="36"/>
        <v>4250</v>
      </c>
      <c r="I208" s="31">
        <f t="shared" si="36"/>
        <v>677.09</v>
      </c>
      <c r="J208" s="50">
        <f t="shared" si="22"/>
        <v>0.15931529411764705</v>
      </c>
    </row>
    <row r="209" spans="2:10" ht="9.9499999999999993" customHeight="1" x14ac:dyDescent="0.15">
      <c r="B209" s="221" t="s">
        <v>76</v>
      </c>
      <c r="C209" s="222"/>
      <c r="D209" s="221" t="s">
        <v>77</v>
      </c>
      <c r="E209" s="223"/>
      <c r="F209" s="222"/>
      <c r="G209" s="31">
        <f t="shared" si="36"/>
        <v>3000</v>
      </c>
      <c r="H209" s="31">
        <f t="shared" si="36"/>
        <v>4250</v>
      </c>
      <c r="I209" s="31">
        <f t="shared" si="36"/>
        <v>677.09</v>
      </c>
      <c r="J209" s="50">
        <f t="shared" si="22"/>
        <v>0.15931529411764705</v>
      </c>
    </row>
    <row r="210" spans="2:10" ht="9.9499999999999993" customHeight="1" x14ac:dyDescent="0.15">
      <c r="B210" s="224">
        <v>3212</v>
      </c>
      <c r="C210" s="226"/>
      <c r="D210" s="230" t="s">
        <v>169</v>
      </c>
      <c r="E210" s="231"/>
      <c r="F210" s="232"/>
      <c r="G210" s="135">
        <v>3000</v>
      </c>
      <c r="H210" s="29">
        <v>4250</v>
      </c>
      <c r="I210" s="30">
        <v>677.09</v>
      </c>
      <c r="J210" s="51">
        <f t="shared" si="22"/>
        <v>0.15931529411764705</v>
      </c>
    </row>
    <row r="211" spans="2:10" s="20" customFormat="1" ht="15" customHeight="1" x14ac:dyDescent="0.15">
      <c r="B211" s="227" t="s">
        <v>148</v>
      </c>
      <c r="C211" s="227"/>
      <c r="D211" s="228" t="s">
        <v>153</v>
      </c>
      <c r="E211" s="228"/>
      <c r="F211" s="228"/>
      <c r="G211" s="36">
        <f>G212</f>
        <v>53600</v>
      </c>
      <c r="H211" s="36">
        <f>H212</f>
        <v>53600</v>
      </c>
      <c r="I211" s="36">
        <f>I212</f>
        <v>31390.68</v>
      </c>
      <c r="J211" s="49">
        <f t="shared" si="22"/>
        <v>0.58564701492537319</v>
      </c>
    </row>
    <row r="212" spans="2:10" ht="9.9499999999999993" customHeight="1" x14ac:dyDescent="0.15">
      <c r="B212" s="229" t="s">
        <v>72</v>
      </c>
      <c r="C212" s="229"/>
      <c r="D212" s="229" t="s">
        <v>73</v>
      </c>
      <c r="E212" s="229"/>
      <c r="F212" s="229"/>
      <c r="G212" s="31">
        <f>G213+G220</f>
        <v>53600</v>
      </c>
      <c r="H212" s="31">
        <f>H213+H220</f>
        <v>53600</v>
      </c>
      <c r="I212" s="31">
        <f>I213+I220</f>
        <v>31390.68</v>
      </c>
      <c r="J212" s="50">
        <f t="shared" si="22"/>
        <v>0.58564701492537319</v>
      </c>
    </row>
    <row r="213" spans="2:10" ht="9.9499999999999993" customHeight="1" x14ac:dyDescent="0.15">
      <c r="B213" s="229">
        <v>31</v>
      </c>
      <c r="C213" s="229"/>
      <c r="D213" s="229" t="s">
        <v>109</v>
      </c>
      <c r="E213" s="229"/>
      <c r="F213" s="229"/>
      <c r="G213" s="31">
        <f>G214+G216+G218</f>
        <v>53600</v>
      </c>
      <c r="H213" s="31">
        <f>H214+H216+H218</f>
        <v>53600</v>
      </c>
      <c r="I213" s="31">
        <f>I214+I216+I218</f>
        <v>30920.3</v>
      </c>
      <c r="J213" s="50">
        <f t="shared" si="22"/>
        <v>0.57687126865671645</v>
      </c>
    </row>
    <row r="214" spans="2:10" ht="9.9499999999999993" customHeight="1" x14ac:dyDescent="0.15">
      <c r="B214" s="221">
        <v>311</v>
      </c>
      <c r="C214" s="222"/>
      <c r="D214" s="221" t="s">
        <v>138</v>
      </c>
      <c r="E214" s="223"/>
      <c r="F214" s="222"/>
      <c r="G214" s="31">
        <f>G215</f>
        <v>46000</v>
      </c>
      <c r="H214" s="31">
        <f>H215</f>
        <v>46000</v>
      </c>
      <c r="I214" s="31">
        <f>I215</f>
        <v>26026</v>
      </c>
      <c r="J214" s="50">
        <f t="shared" si="22"/>
        <v>0.56578260869565222</v>
      </c>
    </row>
    <row r="215" spans="2:10" ht="9.9499999999999993" customHeight="1" x14ac:dyDescent="0.15">
      <c r="B215" s="224">
        <v>3111</v>
      </c>
      <c r="C215" s="226"/>
      <c r="D215" s="224" t="s">
        <v>139</v>
      </c>
      <c r="E215" s="225"/>
      <c r="F215" s="226"/>
      <c r="G215" s="30">
        <v>46000</v>
      </c>
      <c r="H215" s="29">
        <v>46000</v>
      </c>
      <c r="I215" s="30">
        <v>26026</v>
      </c>
      <c r="J215" s="51">
        <f t="shared" si="22"/>
        <v>0.56578260869565222</v>
      </c>
    </row>
    <row r="216" spans="2:10" ht="9.9499999999999993" customHeight="1" x14ac:dyDescent="0.15">
      <c r="B216" s="221">
        <v>312</v>
      </c>
      <c r="C216" s="222"/>
      <c r="D216" s="221" t="s">
        <v>110</v>
      </c>
      <c r="E216" s="223"/>
      <c r="F216" s="222"/>
      <c r="G216" s="31">
        <f>G217</f>
        <v>0</v>
      </c>
      <c r="H216" s="31">
        <f>H217</f>
        <v>0</v>
      </c>
      <c r="I216" s="31">
        <f>I217</f>
        <v>600</v>
      </c>
      <c r="J216" s="50">
        <f t="shared" si="22"/>
        <v>0</v>
      </c>
    </row>
    <row r="217" spans="2:10" ht="9.9499999999999993" customHeight="1" x14ac:dyDescent="0.15">
      <c r="B217" s="239">
        <v>3121</v>
      </c>
      <c r="C217" s="239"/>
      <c r="D217" s="239" t="s">
        <v>110</v>
      </c>
      <c r="E217" s="239"/>
      <c r="F217" s="239"/>
      <c r="G217" s="29">
        <v>0</v>
      </c>
      <c r="H217" s="29">
        <v>0</v>
      </c>
      <c r="I217" s="30">
        <v>600</v>
      </c>
      <c r="J217" s="51">
        <f t="shared" si="22"/>
        <v>0</v>
      </c>
    </row>
    <row r="218" spans="2:10" s="19" customFormat="1" ht="9.9499999999999993" customHeight="1" x14ac:dyDescent="0.15">
      <c r="B218" s="221">
        <v>313</v>
      </c>
      <c r="C218" s="222"/>
      <c r="D218" s="233" t="s">
        <v>111</v>
      </c>
      <c r="E218" s="234"/>
      <c r="F218" s="235"/>
      <c r="G218" s="31">
        <f>G219</f>
        <v>7600</v>
      </c>
      <c r="H218" s="31">
        <f>H219</f>
        <v>7600</v>
      </c>
      <c r="I218" s="31">
        <f>I219</f>
        <v>4294.3</v>
      </c>
      <c r="J218" s="50">
        <f t="shared" si="22"/>
        <v>0.56503947368421059</v>
      </c>
    </row>
    <row r="219" spans="2:10" ht="9.9499999999999993" customHeight="1" x14ac:dyDescent="0.15">
      <c r="B219" s="224">
        <v>3132</v>
      </c>
      <c r="C219" s="226"/>
      <c r="D219" s="224" t="s">
        <v>212</v>
      </c>
      <c r="E219" s="225"/>
      <c r="F219" s="226"/>
      <c r="G219" s="30">
        <v>7600</v>
      </c>
      <c r="H219" s="29">
        <v>7600</v>
      </c>
      <c r="I219" s="30">
        <v>4294.3</v>
      </c>
      <c r="J219" s="51">
        <f t="shared" si="22"/>
        <v>0.56503947368421059</v>
      </c>
    </row>
    <row r="220" spans="2:10" ht="9.9499999999999993" customHeight="1" x14ac:dyDescent="0.15">
      <c r="B220" s="229" t="s">
        <v>74</v>
      </c>
      <c r="C220" s="229"/>
      <c r="D220" s="229" t="s">
        <v>75</v>
      </c>
      <c r="E220" s="229"/>
      <c r="F220" s="229"/>
      <c r="G220" s="31">
        <f t="shared" ref="G220:I221" si="37">G221</f>
        <v>0</v>
      </c>
      <c r="H220" s="31">
        <f t="shared" si="37"/>
        <v>0</v>
      </c>
      <c r="I220" s="31">
        <f t="shared" si="37"/>
        <v>470.38</v>
      </c>
      <c r="J220" s="50">
        <f t="shared" si="22"/>
        <v>0</v>
      </c>
    </row>
    <row r="221" spans="2:10" ht="9.9499999999999993" customHeight="1" x14ac:dyDescent="0.15">
      <c r="B221" s="221" t="s">
        <v>76</v>
      </c>
      <c r="C221" s="222"/>
      <c r="D221" s="221" t="s">
        <v>77</v>
      </c>
      <c r="E221" s="223"/>
      <c r="F221" s="222"/>
      <c r="G221" s="31">
        <f t="shared" si="37"/>
        <v>0</v>
      </c>
      <c r="H221" s="31">
        <f t="shared" si="37"/>
        <v>0</v>
      </c>
      <c r="I221" s="31">
        <f t="shared" si="37"/>
        <v>470.38</v>
      </c>
      <c r="J221" s="50">
        <f t="shared" si="22"/>
        <v>0</v>
      </c>
    </row>
    <row r="222" spans="2:10" ht="9.9499999999999993" customHeight="1" x14ac:dyDescent="0.15">
      <c r="B222" s="224">
        <v>3212</v>
      </c>
      <c r="C222" s="226"/>
      <c r="D222" s="230" t="s">
        <v>169</v>
      </c>
      <c r="E222" s="231"/>
      <c r="F222" s="232"/>
      <c r="G222" s="135">
        <v>0</v>
      </c>
      <c r="H222" s="29">
        <v>0</v>
      </c>
      <c r="I222" s="30">
        <v>470.38</v>
      </c>
      <c r="J222" s="51">
        <f t="shared" si="22"/>
        <v>0</v>
      </c>
    </row>
    <row r="223" spans="2:10" ht="24.75" customHeight="1" x14ac:dyDescent="0.15">
      <c r="B223" s="254" t="s">
        <v>235</v>
      </c>
      <c r="C223" s="254"/>
      <c r="D223" s="254" t="s">
        <v>184</v>
      </c>
      <c r="E223" s="254"/>
      <c r="F223" s="254"/>
      <c r="G223" s="37">
        <f>G224</f>
        <v>37000</v>
      </c>
      <c r="H223" s="37">
        <f>H224</f>
        <v>37000</v>
      </c>
      <c r="I223" s="37">
        <f>I224</f>
        <v>0</v>
      </c>
      <c r="J223" s="48">
        <f t="shared" si="22"/>
        <v>0</v>
      </c>
    </row>
    <row r="224" spans="2:10" ht="21" customHeight="1" x14ac:dyDescent="0.15">
      <c r="B224" s="227" t="s">
        <v>217</v>
      </c>
      <c r="C224" s="227"/>
      <c r="D224" s="228" t="s">
        <v>174</v>
      </c>
      <c r="E224" s="228"/>
      <c r="F224" s="228"/>
      <c r="G224" s="36">
        <f t="shared" ref="G224:H227" si="38">G225</f>
        <v>37000</v>
      </c>
      <c r="H224" s="36">
        <f t="shared" si="38"/>
        <v>37000</v>
      </c>
      <c r="I224" s="36">
        <f t="shared" ref="I224:I227" si="39">I225</f>
        <v>0</v>
      </c>
      <c r="J224" s="49">
        <f t="shared" si="22"/>
        <v>0</v>
      </c>
    </row>
    <row r="225" spans="2:10" ht="9.9499999999999993" customHeight="1" x14ac:dyDescent="0.15">
      <c r="B225" s="229">
        <v>4</v>
      </c>
      <c r="C225" s="229"/>
      <c r="D225" s="221" t="s">
        <v>167</v>
      </c>
      <c r="E225" s="223"/>
      <c r="F225" s="222"/>
      <c r="G225" s="33">
        <f t="shared" si="38"/>
        <v>37000</v>
      </c>
      <c r="H225" s="33">
        <f t="shared" si="38"/>
        <v>37000</v>
      </c>
      <c r="I225" s="33">
        <f t="shared" si="39"/>
        <v>0</v>
      </c>
      <c r="J225" s="50">
        <f t="shared" si="22"/>
        <v>0</v>
      </c>
    </row>
    <row r="226" spans="2:10" ht="9.9499999999999993" customHeight="1" x14ac:dyDescent="0.15">
      <c r="B226" s="229">
        <v>42</v>
      </c>
      <c r="C226" s="229"/>
      <c r="D226" s="221" t="s">
        <v>215</v>
      </c>
      <c r="E226" s="223"/>
      <c r="F226" s="222"/>
      <c r="G226" s="33">
        <f t="shared" si="38"/>
        <v>37000</v>
      </c>
      <c r="H226" s="33">
        <f t="shared" si="38"/>
        <v>37000</v>
      </c>
      <c r="I226" s="33">
        <f t="shared" si="39"/>
        <v>0</v>
      </c>
      <c r="J226" s="50">
        <f t="shared" si="22"/>
        <v>0</v>
      </c>
    </row>
    <row r="227" spans="2:10" ht="9.9499999999999993" customHeight="1" x14ac:dyDescent="0.15">
      <c r="B227" s="221">
        <v>424</v>
      </c>
      <c r="C227" s="222"/>
      <c r="D227" s="221" t="s">
        <v>179</v>
      </c>
      <c r="E227" s="223"/>
      <c r="F227" s="222"/>
      <c r="G227" s="31">
        <f t="shared" si="38"/>
        <v>37000</v>
      </c>
      <c r="H227" s="31">
        <f t="shared" si="38"/>
        <v>37000</v>
      </c>
      <c r="I227" s="31">
        <f t="shared" si="39"/>
        <v>0</v>
      </c>
      <c r="J227" s="50">
        <f t="shared" si="22"/>
        <v>0</v>
      </c>
    </row>
    <row r="228" spans="2:10" ht="9.9499999999999993" customHeight="1" x14ac:dyDescent="0.15">
      <c r="B228" s="224">
        <v>4241</v>
      </c>
      <c r="C228" s="226"/>
      <c r="D228" s="224" t="s">
        <v>157</v>
      </c>
      <c r="E228" s="225"/>
      <c r="F228" s="226"/>
      <c r="G228" s="30">
        <v>37000</v>
      </c>
      <c r="H228" s="29">
        <v>37000</v>
      </c>
      <c r="I228" s="30">
        <v>0</v>
      </c>
      <c r="J228" s="51">
        <f t="shared" si="22"/>
        <v>0</v>
      </c>
    </row>
    <row r="229" spans="2:10" s="16" customFormat="1" ht="24.75" customHeight="1" x14ac:dyDescent="0.15">
      <c r="B229" s="254" t="s">
        <v>149</v>
      </c>
      <c r="C229" s="254"/>
      <c r="D229" s="254" t="s">
        <v>150</v>
      </c>
      <c r="E229" s="254"/>
      <c r="F229" s="254"/>
      <c r="G229" s="37">
        <f>G230+G235</f>
        <v>4980</v>
      </c>
      <c r="H229" s="37">
        <f>H230+H235</f>
        <v>4980</v>
      </c>
      <c r="I229" s="37">
        <f>I230+I235</f>
        <v>3828.3700000000003</v>
      </c>
      <c r="J229" s="48">
        <f t="shared" si="22"/>
        <v>0.76874899598393587</v>
      </c>
    </row>
    <row r="230" spans="2:10" s="20" customFormat="1" ht="15" customHeight="1" x14ac:dyDescent="0.15">
      <c r="B230" s="227" t="s">
        <v>151</v>
      </c>
      <c r="C230" s="227"/>
      <c r="D230" s="228" t="s">
        <v>152</v>
      </c>
      <c r="E230" s="228"/>
      <c r="F230" s="228"/>
      <c r="G230" s="36">
        <f t="shared" ref="G230:I233" si="40">G231</f>
        <v>600</v>
      </c>
      <c r="H230" s="36">
        <f t="shared" si="40"/>
        <v>600</v>
      </c>
      <c r="I230" s="36">
        <f t="shared" si="40"/>
        <v>182.3</v>
      </c>
      <c r="J230" s="49">
        <f t="shared" ref="J230:J273" si="41">+IFERROR(I230/H230,)</f>
        <v>0.30383333333333334</v>
      </c>
    </row>
    <row r="231" spans="2:10" s="20" customFormat="1" ht="9.9499999999999993" customHeight="1" x14ac:dyDescent="0.15">
      <c r="B231" s="229" t="s">
        <v>72</v>
      </c>
      <c r="C231" s="229"/>
      <c r="D231" s="229" t="s">
        <v>73</v>
      </c>
      <c r="E231" s="229"/>
      <c r="F231" s="229"/>
      <c r="G231" s="33">
        <f t="shared" si="40"/>
        <v>600</v>
      </c>
      <c r="H231" s="33">
        <f t="shared" si="40"/>
        <v>600</v>
      </c>
      <c r="I231" s="33">
        <f t="shared" si="40"/>
        <v>182.3</v>
      </c>
      <c r="J231" s="50">
        <f t="shared" si="41"/>
        <v>0.30383333333333334</v>
      </c>
    </row>
    <row r="232" spans="2:10" s="20" customFormat="1" ht="9.9499999999999993" customHeight="1" x14ac:dyDescent="0.15">
      <c r="B232" s="229" t="s">
        <v>74</v>
      </c>
      <c r="C232" s="229"/>
      <c r="D232" s="229" t="s">
        <v>75</v>
      </c>
      <c r="E232" s="229"/>
      <c r="F232" s="229"/>
      <c r="G232" s="33">
        <f t="shared" si="40"/>
        <v>600</v>
      </c>
      <c r="H232" s="33">
        <f t="shared" si="40"/>
        <v>600</v>
      </c>
      <c r="I232" s="33">
        <f t="shared" si="40"/>
        <v>182.3</v>
      </c>
      <c r="J232" s="50">
        <f t="shared" si="41"/>
        <v>0.30383333333333334</v>
      </c>
    </row>
    <row r="233" spans="2:10" ht="9.9499999999999993" customHeight="1" x14ac:dyDescent="0.15">
      <c r="B233" s="221">
        <v>322</v>
      </c>
      <c r="C233" s="222"/>
      <c r="D233" s="221" t="s">
        <v>81</v>
      </c>
      <c r="E233" s="223"/>
      <c r="F233" s="222"/>
      <c r="G233" s="31">
        <f t="shared" si="40"/>
        <v>600</v>
      </c>
      <c r="H233" s="31">
        <f t="shared" si="40"/>
        <v>600</v>
      </c>
      <c r="I233" s="31">
        <f t="shared" si="40"/>
        <v>182.3</v>
      </c>
      <c r="J233" s="50">
        <f t="shared" si="41"/>
        <v>0.30383333333333334</v>
      </c>
    </row>
    <row r="234" spans="2:10" ht="9.9499999999999993" customHeight="1" x14ac:dyDescent="0.15">
      <c r="B234" s="224">
        <v>3222</v>
      </c>
      <c r="C234" s="226"/>
      <c r="D234" s="224" t="s">
        <v>137</v>
      </c>
      <c r="E234" s="225"/>
      <c r="F234" s="226"/>
      <c r="G234" s="30">
        <v>600</v>
      </c>
      <c r="H234" s="29">
        <v>600</v>
      </c>
      <c r="I234" s="30">
        <v>182.3</v>
      </c>
      <c r="J234" s="51">
        <f t="shared" si="41"/>
        <v>0.30383333333333334</v>
      </c>
    </row>
    <row r="235" spans="2:10" s="20" customFormat="1" ht="15" customHeight="1" x14ac:dyDescent="0.15">
      <c r="B235" s="227" t="s">
        <v>148</v>
      </c>
      <c r="C235" s="227"/>
      <c r="D235" s="228" t="s">
        <v>153</v>
      </c>
      <c r="E235" s="228"/>
      <c r="F235" s="228"/>
      <c r="G235" s="36">
        <f t="shared" ref="G235:I238" si="42">G236</f>
        <v>4380</v>
      </c>
      <c r="H235" s="36">
        <f t="shared" si="42"/>
        <v>4380</v>
      </c>
      <c r="I235" s="36">
        <f t="shared" si="42"/>
        <v>3646.07</v>
      </c>
      <c r="J235" s="49">
        <f t="shared" si="41"/>
        <v>0.83243607305936074</v>
      </c>
    </row>
    <row r="236" spans="2:10" s="20" customFormat="1" ht="9.9499999999999993" customHeight="1" x14ac:dyDescent="0.15">
      <c r="B236" s="229" t="s">
        <v>72</v>
      </c>
      <c r="C236" s="229"/>
      <c r="D236" s="229" t="s">
        <v>73</v>
      </c>
      <c r="E236" s="229"/>
      <c r="F236" s="229"/>
      <c r="G236" s="33">
        <f t="shared" si="42"/>
        <v>4380</v>
      </c>
      <c r="H236" s="33">
        <f t="shared" si="42"/>
        <v>4380</v>
      </c>
      <c r="I236" s="33">
        <f t="shared" si="42"/>
        <v>3646.07</v>
      </c>
      <c r="J236" s="50">
        <f t="shared" si="41"/>
        <v>0.83243607305936074</v>
      </c>
    </row>
    <row r="237" spans="2:10" s="20" customFormat="1" ht="9.9499999999999993" customHeight="1" x14ac:dyDescent="0.15">
      <c r="B237" s="221" t="s">
        <v>103</v>
      </c>
      <c r="C237" s="222"/>
      <c r="D237" s="221" t="s">
        <v>104</v>
      </c>
      <c r="E237" s="223"/>
      <c r="F237" s="222"/>
      <c r="G237" s="33">
        <f t="shared" si="42"/>
        <v>4380</v>
      </c>
      <c r="H237" s="33">
        <f t="shared" si="42"/>
        <v>4380</v>
      </c>
      <c r="I237" s="33">
        <f t="shared" si="42"/>
        <v>3646.07</v>
      </c>
      <c r="J237" s="50">
        <f t="shared" si="41"/>
        <v>0.83243607305936074</v>
      </c>
    </row>
    <row r="238" spans="2:10" s="20" customFormat="1" ht="9.9499999999999993" customHeight="1" x14ac:dyDescent="0.15">
      <c r="B238" s="221">
        <v>372</v>
      </c>
      <c r="C238" s="222"/>
      <c r="D238" s="221" t="s">
        <v>106</v>
      </c>
      <c r="E238" s="223"/>
      <c r="F238" s="222"/>
      <c r="G238" s="33">
        <f t="shared" si="42"/>
        <v>4380</v>
      </c>
      <c r="H238" s="33">
        <f t="shared" si="42"/>
        <v>4380</v>
      </c>
      <c r="I238" s="33">
        <f t="shared" si="42"/>
        <v>3646.07</v>
      </c>
      <c r="J238" s="50">
        <f t="shared" si="41"/>
        <v>0.83243607305936074</v>
      </c>
    </row>
    <row r="239" spans="2:10" ht="9.9499999999999993" customHeight="1" x14ac:dyDescent="0.15">
      <c r="B239" s="224">
        <v>3722</v>
      </c>
      <c r="C239" s="226"/>
      <c r="D239" s="224" t="s">
        <v>178</v>
      </c>
      <c r="E239" s="225"/>
      <c r="F239" s="226"/>
      <c r="G239" s="30">
        <v>4380</v>
      </c>
      <c r="H239" s="34">
        <v>4380</v>
      </c>
      <c r="I239" s="35">
        <v>3646.07</v>
      </c>
      <c r="J239" s="51">
        <f t="shared" si="41"/>
        <v>0.83243607305936074</v>
      </c>
    </row>
    <row r="240" spans="2:10" ht="24.75" customHeight="1" x14ac:dyDescent="0.15">
      <c r="B240" s="254" t="s">
        <v>236</v>
      </c>
      <c r="C240" s="254"/>
      <c r="D240" s="254" t="s">
        <v>237</v>
      </c>
      <c r="E240" s="254"/>
      <c r="F240" s="254"/>
      <c r="G240" s="37">
        <f t="shared" ref="G240:I241" si="43">G241</f>
        <v>89442</v>
      </c>
      <c r="H240" s="37">
        <f t="shared" si="43"/>
        <v>186375</v>
      </c>
      <c r="I240" s="37">
        <f t="shared" si="43"/>
        <v>87936.37</v>
      </c>
      <c r="J240" s="48">
        <f t="shared" si="41"/>
        <v>0.47182492287055666</v>
      </c>
    </row>
    <row r="241" spans="2:10" ht="9.9499999999999993" customHeight="1" x14ac:dyDescent="0.15">
      <c r="B241" s="227" t="s">
        <v>217</v>
      </c>
      <c r="C241" s="227"/>
      <c r="D241" s="228" t="s">
        <v>174</v>
      </c>
      <c r="E241" s="228"/>
      <c r="F241" s="228"/>
      <c r="G241" s="36">
        <f t="shared" si="43"/>
        <v>89442</v>
      </c>
      <c r="H241" s="36">
        <f t="shared" si="43"/>
        <v>186375</v>
      </c>
      <c r="I241" s="36">
        <f t="shared" si="43"/>
        <v>87936.37</v>
      </c>
      <c r="J241" s="49">
        <f t="shared" si="41"/>
        <v>0.47182492287055666</v>
      </c>
    </row>
    <row r="242" spans="2:10" ht="9.9499999999999993" customHeight="1" x14ac:dyDescent="0.15">
      <c r="B242" s="229" t="s">
        <v>72</v>
      </c>
      <c r="C242" s="229"/>
      <c r="D242" s="229" t="s">
        <v>73</v>
      </c>
      <c r="E242" s="229"/>
      <c r="F242" s="229"/>
      <c r="G242" s="33">
        <f>G243+G246</f>
        <v>89442</v>
      </c>
      <c r="H242" s="33">
        <f>H243+H246</f>
        <v>186375</v>
      </c>
      <c r="I242" s="33">
        <f>I243+I246</f>
        <v>87936.37</v>
      </c>
      <c r="J242" s="50">
        <f t="shared" ref="J242:J248" si="44">+IFERROR(I242/H242,)</f>
        <v>0.47182492287055666</v>
      </c>
    </row>
    <row r="243" spans="2:10" ht="9.9499999999999993" customHeight="1" x14ac:dyDescent="0.15">
      <c r="B243" s="229" t="s">
        <v>74</v>
      </c>
      <c r="C243" s="229"/>
      <c r="D243" s="229" t="s">
        <v>75</v>
      </c>
      <c r="E243" s="229"/>
      <c r="F243" s="229"/>
      <c r="G243" s="33">
        <f t="shared" ref="G243:I244" si="45">G244</f>
        <v>0</v>
      </c>
      <c r="H243" s="33">
        <f t="shared" si="45"/>
        <v>0</v>
      </c>
      <c r="I243" s="33">
        <f t="shared" si="45"/>
        <v>87936.37</v>
      </c>
      <c r="J243" s="50">
        <f t="shared" si="44"/>
        <v>0</v>
      </c>
    </row>
    <row r="244" spans="2:10" ht="9.9499999999999993" customHeight="1" x14ac:dyDescent="0.15">
      <c r="B244" s="221">
        <v>322</v>
      </c>
      <c r="C244" s="222"/>
      <c r="D244" s="221" t="s">
        <v>81</v>
      </c>
      <c r="E244" s="223"/>
      <c r="F244" s="222"/>
      <c r="G244" s="31">
        <f t="shared" si="45"/>
        <v>0</v>
      </c>
      <c r="H244" s="31">
        <f t="shared" si="45"/>
        <v>0</v>
      </c>
      <c r="I244" s="31">
        <f t="shared" si="45"/>
        <v>87936.37</v>
      </c>
      <c r="J244" s="50">
        <f t="shared" si="44"/>
        <v>0</v>
      </c>
    </row>
    <row r="245" spans="2:10" ht="9.9499999999999993" customHeight="1" x14ac:dyDescent="0.15">
      <c r="B245" s="224">
        <v>3222</v>
      </c>
      <c r="C245" s="226"/>
      <c r="D245" s="224" t="s">
        <v>137</v>
      </c>
      <c r="E245" s="225"/>
      <c r="F245" s="226"/>
      <c r="G245" s="30">
        <v>0</v>
      </c>
      <c r="H245" s="29">
        <v>0</v>
      </c>
      <c r="I245" s="30">
        <v>87936.37</v>
      </c>
      <c r="J245" s="51">
        <f t="shared" si="44"/>
        <v>0</v>
      </c>
    </row>
    <row r="246" spans="2:10" ht="9.9499999999999993" customHeight="1" x14ac:dyDescent="0.15">
      <c r="B246" s="221" t="s">
        <v>103</v>
      </c>
      <c r="C246" s="222"/>
      <c r="D246" s="221" t="s">
        <v>104</v>
      </c>
      <c r="E246" s="223"/>
      <c r="F246" s="222"/>
      <c r="G246" s="33">
        <f t="shared" ref="G246:I247" si="46">G247</f>
        <v>89442</v>
      </c>
      <c r="H246" s="33">
        <f t="shared" si="46"/>
        <v>186375</v>
      </c>
      <c r="I246" s="33">
        <f t="shared" si="46"/>
        <v>0</v>
      </c>
      <c r="J246" s="50">
        <f t="shared" si="44"/>
        <v>0</v>
      </c>
    </row>
    <row r="247" spans="2:10" ht="9.9499999999999993" customHeight="1" x14ac:dyDescent="0.15">
      <c r="B247" s="221">
        <v>372</v>
      </c>
      <c r="C247" s="222"/>
      <c r="D247" s="221" t="s">
        <v>106</v>
      </c>
      <c r="E247" s="223"/>
      <c r="F247" s="222"/>
      <c r="G247" s="33">
        <f t="shared" si="46"/>
        <v>89442</v>
      </c>
      <c r="H247" s="33">
        <f t="shared" si="46"/>
        <v>186375</v>
      </c>
      <c r="I247" s="33">
        <f t="shared" si="46"/>
        <v>0</v>
      </c>
      <c r="J247" s="50">
        <f t="shared" si="44"/>
        <v>0</v>
      </c>
    </row>
    <row r="248" spans="2:10" ht="9.9499999999999993" customHeight="1" x14ac:dyDescent="0.15">
      <c r="B248" s="224">
        <v>3722</v>
      </c>
      <c r="C248" s="226"/>
      <c r="D248" s="224" t="s">
        <v>178</v>
      </c>
      <c r="E248" s="225"/>
      <c r="F248" s="226"/>
      <c r="G248" s="30">
        <v>89442</v>
      </c>
      <c r="H248" s="34">
        <v>186375</v>
      </c>
      <c r="I248" s="35">
        <v>0</v>
      </c>
      <c r="J248" s="51">
        <f t="shared" si="44"/>
        <v>0</v>
      </c>
    </row>
    <row r="249" spans="2:10" s="39" customFormat="1" ht="35.1" customHeight="1" x14ac:dyDescent="0.2">
      <c r="B249" s="255" t="s">
        <v>154</v>
      </c>
      <c r="C249" s="256"/>
      <c r="D249" s="256"/>
      <c r="E249" s="256"/>
      <c r="F249" s="257"/>
      <c r="G249" s="43">
        <f t="shared" ref="G249:I252" si="47">G250</f>
        <v>26545</v>
      </c>
      <c r="H249" s="43">
        <f t="shared" si="47"/>
        <v>26545</v>
      </c>
      <c r="I249" s="43">
        <f t="shared" si="47"/>
        <v>1585.86</v>
      </c>
      <c r="J249" s="47">
        <f t="shared" si="41"/>
        <v>5.9742324354869085E-2</v>
      </c>
    </row>
    <row r="250" spans="2:10" s="16" customFormat="1" ht="24.75" customHeight="1" x14ac:dyDescent="0.15">
      <c r="B250" s="254" t="s">
        <v>155</v>
      </c>
      <c r="C250" s="254"/>
      <c r="D250" s="254" t="s">
        <v>156</v>
      </c>
      <c r="E250" s="254"/>
      <c r="F250" s="254"/>
      <c r="G250" s="37">
        <f t="shared" si="47"/>
        <v>26545</v>
      </c>
      <c r="H250" s="37">
        <f t="shared" si="47"/>
        <v>26545</v>
      </c>
      <c r="I250" s="37">
        <f t="shared" si="47"/>
        <v>1585.86</v>
      </c>
      <c r="J250" s="48">
        <f t="shared" si="41"/>
        <v>5.9742324354869085E-2</v>
      </c>
    </row>
    <row r="251" spans="2:10" s="21" customFormat="1" ht="15" customHeight="1" x14ac:dyDescent="0.15">
      <c r="B251" s="227" t="s">
        <v>112</v>
      </c>
      <c r="C251" s="227"/>
      <c r="D251" s="228" t="s">
        <v>119</v>
      </c>
      <c r="E251" s="228"/>
      <c r="F251" s="228"/>
      <c r="G251" s="36">
        <f t="shared" si="47"/>
        <v>26545</v>
      </c>
      <c r="H251" s="36">
        <f t="shared" si="47"/>
        <v>26545</v>
      </c>
      <c r="I251" s="36">
        <f t="shared" si="47"/>
        <v>1585.86</v>
      </c>
      <c r="J251" s="49">
        <f t="shared" si="41"/>
        <v>5.9742324354869085E-2</v>
      </c>
    </row>
    <row r="252" spans="2:10" s="21" customFormat="1" ht="9.9499999999999993" customHeight="1" x14ac:dyDescent="0.15">
      <c r="B252" s="221">
        <v>4</v>
      </c>
      <c r="C252" s="222"/>
      <c r="D252" s="221" t="s">
        <v>167</v>
      </c>
      <c r="E252" s="223"/>
      <c r="F252" s="222"/>
      <c r="G252" s="33">
        <f t="shared" si="47"/>
        <v>26545</v>
      </c>
      <c r="H252" s="33">
        <f t="shared" si="47"/>
        <v>26545</v>
      </c>
      <c r="I252" s="33">
        <f t="shared" si="47"/>
        <v>1585.86</v>
      </c>
      <c r="J252" s="50">
        <f t="shared" si="41"/>
        <v>5.9742324354869085E-2</v>
      </c>
    </row>
    <row r="253" spans="2:10" s="21" customFormat="1" ht="9.9499999999999993" customHeight="1" x14ac:dyDescent="0.15">
      <c r="B253" s="221">
        <v>42</v>
      </c>
      <c r="C253" s="222"/>
      <c r="D253" s="233" t="s">
        <v>213</v>
      </c>
      <c r="E253" s="234"/>
      <c r="F253" s="235"/>
      <c r="G253" s="33">
        <f>G254+G258</f>
        <v>26545</v>
      </c>
      <c r="H253" s="33">
        <f>H254+H258</f>
        <v>26545</v>
      </c>
      <c r="I253" s="33">
        <f>I254+I258</f>
        <v>1585.86</v>
      </c>
      <c r="J253" s="50">
        <f t="shared" si="41"/>
        <v>5.9742324354869085E-2</v>
      </c>
    </row>
    <row r="254" spans="2:10" ht="9.9499999999999993" customHeight="1" x14ac:dyDescent="0.15">
      <c r="B254" s="229">
        <v>422</v>
      </c>
      <c r="C254" s="229"/>
      <c r="D254" s="229" t="s">
        <v>107</v>
      </c>
      <c r="E254" s="229"/>
      <c r="F254" s="229"/>
      <c r="G254" s="31">
        <f>SUM(G255:G257)</f>
        <v>26191</v>
      </c>
      <c r="H254" s="31">
        <f>SUM(H255:H257)</f>
        <v>26191</v>
      </c>
      <c r="I254" s="31">
        <f>SUM(I255:I257)</f>
        <v>1585.86</v>
      </c>
      <c r="J254" s="50">
        <f t="shared" si="41"/>
        <v>6.0549807185674466E-2</v>
      </c>
    </row>
    <row r="255" spans="2:10" ht="9.9499999999999993" customHeight="1" x14ac:dyDescent="0.15">
      <c r="B255" s="224">
        <v>4221</v>
      </c>
      <c r="C255" s="226"/>
      <c r="D255" s="239" t="s">
        <v>165</v>
      </c>
      <c r="E255" s="239"/>
      <c r="F255" s="239"/>
      <c r="G255" s="29">
        <v>19891</v>
      </c>
      <c r="H255" s="29">
        <v>19891</v>
      </c>
      <c r="I255" s="30">
        <v>4.6100000000000003</v>
      </c>
      <c r="J255" s="51">
        <f t="shared" si="41"/>
        <v>2.3176310894374341E-4</v>
      </c>
    </row>
    <row r="256" spans="2:10" ht="9.9499999999999993" customHeight="1" x14ac:dyDescent="0.15">
      <c r="B256" s="224">
        <v>4223</v>
      </c>
      <c r="C256" s="226"/>
      <c r="D256" s="239" t="s">
        <v>166</v>
      </c>
      <c r="E256" s="239"/>
      <c r="F256" s="239"/>
      <c r="G256" s="29">
        <v>5800</v>
      </c>
      <c r="H256" s="29">
        <v>5800</v>
      </c>
      <c r="I256" s="30">
        <v>1581.25</v>
      </c>
      <c r="J256" s="51">
        <f t="shared" si="41"/>
        <v>0.27262931034482757</v>
      </c>
    </row>
    <row r="257" spans="2:10" ht="9.9499999999999993" customHeight="1" x14ac:dyDescent="0.15">
      <c r="B257" s="122">
        <v>4227</v>
      </c>
      <c r="C257" s="123"/>
      <c r="D257" s="224" t="s">
        <v>232</v>
      </c>
      <c r="E257" s="225"/>
      <c r="F257" s="226"/>
      <c r="G257" s="30">
        <v>500</v>
      </c>
      <c r="H257" s="29">
        <v>500</v>
      </c>
      <c r="I257" s="30">
        <v>0</v>
      </c>
      <c r="J257" s="51">
        <f t="shared" si="41"/>
        <v>0</v>
      </c>
    </row>
    <row r="258" spans="2:10" ht="9.9499999999999993" customHeight="1" x14ac:dyDescent="0.15">
      <c r="B258" s="221">
        <v>424</v>
      </c>
      <c r="C258" s="222"/>
      <c r="D258" s="221" t="s">
        <v>179</v>
      </c>
      <c r="E258" s="223"/>
      <c r="F258" s="222"/>
      <c r="G258" s="31">
        <f>G259</f>
        <v>354</v>
      </c>
      <c r="H258" s="31">
        <f>H259</f>
        <v>354</v>
      </c>
      <c r="I258" s="31">
        <f>I259</f>
        <v>0</v>
      </c>
      <c r="J258" s="50">
        <f t="shared" si="41"/>
        <v>0</v>
      </c>
    </row>
    <row r="259" spans="2:10" ht="9.9499999999999993" customHeight="1" x14ac:dyDescent="0.15">
      <c r="B259" s="224">
        <v>4241</v>
      </c>
      <c r="C259" s="226"/>
      <c r="D259" s="239" t="s">
        <v>157</v>
      </c>
      <c r="E259" s="239"/>
      <c r="F259" s="239"/>
      <c r="G259" s="29">
        <v>354</v>
      </c>
      <c r="H259" s="29">
        <v>354</v>
      </c>
      <c r="I259" s="30">
        <v>0</v>
      </c>
      <c r="J259" s="51">
        <f t="shared" si="41"/>
        <v>0</v>
      </c>
    </row>
    <row r="260" spans="2:10" s="16" customFormat="1" ht="35.1" customHeight="1" x14ac:dyDescent="0.15">
      <c r="B260" s="255" t="s">
        <v>182</v>
      </c>
      <c r="C260" s="256"/>
      <c r="D260" s="256"/>
      <c r="E260" s="256"/>
      <c r="F260" s="257"/>
      <c r="G260" s="42">
        <f>G261</f>
        <v>11149</v>
      </c>
      <c r="H260" s="42">
        <f>H261</f>
        <v>2293</v>
      </c>
      <c r="I260" s="42">
        <f>I261</f>
        <v>698.38</v>
      </c>
      <c r="J260" s="47">
        <f t="shared" si="41"/>
        <v>0.30457043174880072</v>
      </c>
    </row>
    <row r="261" spans="2:10" s="16" customFormat="1" ht="24.75" customHeight="1" x14ac:dyDescent="0.15">
      <c r="B261" s="254" t="s">
        <v>183</v>
      </c>
      <c r="C261" s="254"/>
      <c r="D261" s="254" t="s">
        <v>156</v>
      </c>
      <c r="E261" s="254"/>
      <c r="F261" s="254"/>
      <c r="G261" s="37">
        <f>G262+G268</f>
        <v>11149</v>
      </c>
      <c r="H261" s="37">
        <f>H262+H268</f>
        <v>2293</v>
      </c>
      <c r="I261" s="37">
        <f>I262+I268</f>
        <v>698.38</v>
      </c>
      <c r="J261" s="48">
        <f t="shared" si="41"/>
        <v>0.30457043174880072</v>
      </c>
    </row>
    <row r="262" spans="2:10" s="16" customFormat="1" ht="24.75" customHeight="1" x14ac:dyDescent="0.15">
      <c r="B262" s="227" t="s">
        <v>162</v>
      </c>
      <c r="C262" s="227"/>
      <c r="D262" s="228" t="s">
        <v>163</v>
      </c>
      <c r="E262" s="228"/>
      <c r="F262" s="228"/>
      <c r="G262" s="36">
        <f t="shared" ref="G262:I264" si="48">G263</f>
        <v>1593</v>
      </c>
      <c r="H262" s="36">
        <f t="shared" si="48"/>
        <v>2293</v>
      </c>
      <c r="I262" s="36">
        <f t="shared" si="48"/>
        <v>698.38</v>
      </c>
      <c r="J262" s="49">
        <f t="shared" si="41"/>
        <v>0.30457043174880072</v>
      </c>
    </row>
    <row r="263" spans="2:10" s="16" customFormat="1" ht="9.9499999999999993" customHeight="1" x14ac:dyDescent="0.15">
      <c r="B263" s="221">
        <v>4</v>
      </c>
      <c r="C263" s="222"/>
      <c r="D263" s="221" t="s">
        <v>167</v>
      </c>
      <c r="E263" s="223"/>
      <c r="F263" s="222"/>
      <c r="G263" s="33">
        <f t="shared" si="48"/>
        <v>1593</v>
      </c>
      <c r="H263" s="33">
        <f t="shared" si="48"/>
        <v>2293</v>
      </c>
      <c r="I263" s="33">
        <f t="shared" si="48"/>
        <v>698.38</v>
      </c>
      <c r="J263" s="50">
        <f t="shared" si="41"/>
        <v>0.30457043174880072</v>
      </c>
    </row>
    <row r="264" spans="2:10" s="16" customFormat="1" ht="9.9499999999999993" customHeight="1" x14ac:dyDescent="0.15">
      <c r="B264" s="221">
        <v>42</v>
      </c>
      <c r="C264" s="222"/>
      <c r="D264" s="233" t="s">
        <v>213</v>
      </c>
      <c r="E264" s="234"/>
      <c r="F264" s="235"/>
      <c r="G264" s="33">
        <f t="shared" si="48"/>
        <v>1593</v>
      </c>
      <c r="H264" s="33">
        <f t="shared" si="48"/>
        <v>2293</v>
      </c>
      <c r="I264" s="33">
        <f t="shared" si="48"/>
        <v>698.38</v>
      </c>
      <c r="J264" s="50">
        <f t="shared" si="41"/>
        <v>0.30457043174880072</v>
      </c>
    </row>
    <row r="265" spans="2:10" s="16" customFormat="1" ht="9.9499999999999993" customHeight="1" x14ac:dyDescent="0.15">
      <c r="B265" s="229">
        <v>422</v>
      </c>
      <c r="C265" s="229"/>
      <c r="D265" s="229" t="s">
        <v>107</v>
      </c>
      <c r="E265" s="229"/>
      <c r="F265" s="229"/>
      <c r="G265" s="31">
        <f>SUM(G266:G267)</f>
        <v>1593</v>
      </c>
      <c r="H265" s="31">
        <f>SUM(H266:H267)</f>
        <v>2293</v>
      </c>
      <c r="I265" s="31">
        <f>SUM(I266:I267)</f>
        <v>698.38</v>
      </c>
      <c r="J265" s="50">
        <f t="shared" si="41"/>
        <v>0.30457043174880072</v>
      </c>
    </row>
    <row r="266" spans="2:10" s="16" customFormat="1" ht="9.9499999999999993" customHeight="1" x14ac:dyDescent="0.15">
      <c r="B266" s="224">
        <v>4222</v>
      </c>
      <c r="C266" s="226"/>
      <c r="D266" s="239" t="s">
        <v>248</v>
      </c>
      <c r="E266" s="239"/>
      <c r="F266" s="239"/>
      <c r="G266" s="29">
        <v>0</v>
      </c>
      <c r="H266" s="29">
        <v>700</v>
      </c>
      <c r="I266" s="30">
        <v>698.38</v>
      </c>
      <c r="J266" s="51">
        <f t="shared" ref="J266" si="49">+IFERROR(I266/H266,)</f>
        <v>0.99768571428571429</v>
      </c>
    </row>
    <row r="267" spans="2:10" s="16" customFormat="1" ht="9.9499999999999993" customHeight="1" x14ac:dyDescent="0.15">
      <c r="B267" s="224">
        <v>4223</v>
      </c>
      <c r="C267" s="226"/>
      <c r="D267" s="239" t="s">
        <v>166</v>
      </c>
      <c r="E267" s="239"/>
      <c r="F267" s="239"/>
      <c r="G267" s="29">
        <v>1593</v>
      </c>
      <c r="H267" s="29">
        <v>1593</v>
      </c>
      <c r="I267" s="30">
        <v>0</v>
      </c>
      <c r="J267" s="51">
        <f t="shared" si="41"/>
        <v>0</v>
      </c>
    </row>
    <row r="268" spans="2:10" s="21" customFormat="1" ht="18.75" customHeight="1" x14ac:dyDescent="0.15">
      <c r="B268" s="227" t="s">
        <v>173</v>
      </c>
      <c r="C268" s="227"/>
      <c r="D268" s="228" t="s">
        <v>174</v>
      </c>
      <c r="E268" s="228"/>
      <c r="F268" s="228"/>
      <c r="G268" s="36">
        <f t="shared" ref="G268:I270" si="50">G269</f>
        <v>9556</v>
      </c>
      <c r="H268" s="36">
        <f t="shared" si="50"/>
        <v>0</v>
      </c>
      <c r="I268" s="36">
        <f t="shared" si="50"/>
        <v>0</v>
      </c>
      <c r="J268" s="49">
        <f t="shared" si="41"/>
        <v>0</v>
      </c>
    </row>
    <row r="269" spans="2:10" ht="9.9499999999999993" customHeight="1" x14ac:dyDescent="0.15">
      <c r="B269" s="221">
        <v>4</v>
      </c>
      <c r="C269" s="222"/>
      <c r="D269" s="221" t="s">
        <v>167</v>
      </c>
      <c r="E269" s="223"/>
      <c r="F269" s="222"/>
      <c r="G269" s="33">
        <f t="shared" si="50"/>
        <v>9556</v>
      </c>
      <c r="H269" s="33">
        <f t="shared" si="50"/>
        <v>0</v>
      </c>
      <c r="I269" s="33">
        <f t="shared" si="50"/>
        <v>0</v>
      </c>
      <c r="J269" s="50">
        <f t="shared" si="41"/>
        <v>0</v>
      </c>
    </row>
    <row r="270" spans="2:10" ht="9.9499999999999993" customHeight="1" x14ac:dyDescent="0.15">
      <c r="B270" s="221">
        <v>42</v>
      </c>
      <c r="C270" s="222"/>
      <c r="D270" s="233" t="s">
        <v>213</v>
      </c>
      <c r="E270" s="234"/>
      <c r="F270" s="235"/>
      <c r="G270" s="33">
        <f t="shared" si="50"/>
        <v>9556</v>
      </c>
      <c r="H270" s="33">
        <f t="shared" si="50"/>
        <v>0</v>
      </c>
      <c r="I270" s="33">
        <f t="shared" si="50"/>
        <v>0</v>
      </c>
      <c r="J270" s="50">
        <f t="shared" si="41"/>
        <v>0</v>
      </c>
    </row>
    <row r="271" spans="2:10" ht="9.9499999999999993" customHeight="1" x14ac:dyDescent="0.15">
      <c r="B271" s="229">
        <v>422</v>
      </c>
      <c r="C271" s="229"/>
      <c r="D271" s="229" t="s">
        <v>107</v>
      </c>
      <c r="E271" s="229"/>
      <c r="F271" s="229"/>
      <c r="G271" s="31">
        <f>SUM(G272:G273)</f>
        <v>9556</v>
      </c>
      <c r="H271" s="31">
        <f>SUM(H272:H273)</f>
        <v>0</v>
      </c>
      <c r="I271" s="31">
        <f>SUM(I272:I273)</f>
        <v>0</v>
      </c>
      <c r="J271" s="50">
        <f t="shared" si="41"/>
        <v>0</v>
      </c>
    </row>
    <row r="272" spans="2:10" ht="9.9499999999999993" customHeight="1" x14ac:dyDescent="0.15">
      <c r="B272" s="224">
        <v>4221</v>
      </c>
      <c r="C272" s="226"/>
      <c r="D272" s="239" t="s">
        <v>165</v>
      </c>
      <c r="E272" s="239"/>
      <c r="F272" s="239"/>
      <c r="G272" s="29">
        <v>7432</v>
      </c>
      <c r="H272" s="29">
        <v>0</v>
      </c>
      <c r="I272" s="30">
        <v>0</v>
      </c>
      <c r="J272" s="51">
        <f t="shared" si="41"/>
        <v>0</v>
      </c>
    </row>
    <row r="273" spans="2:10" ht="9.9499999999999993" customHeight="1" x14ac:dyDescent="0.15">
      <c r="B273" s="224">
        <v>4223</v>
      </c>
      <c r="C273" s="226"/>
      <c r="D273" s="239" t="s">
        <v>166</v>
      </c>
      <c r="E273" s="239"/>
      <c r="F273" s="239"/>
      <c r="G273" s="29">
        <v>2124</v>
      </c>
      <c r="H273" s="29">
        <v>0</v>
      </c>
      <c r="I273" s="30">
        <v>0</v>
      </c>
      <c r="J273" s="51">
        <f t="shared" si="41"/>
        <v>0</v>
      </c>
    </row>
  </sheetData>
  <mergeCells count="515">
    <mergeCell ref="D133:F133"/>
    <mergeCell ref="D210:F210"/>
    <mergeCell ref="B166:C166"/>
    <mergeCell ref="D166:F166"/>
    <mergeCell ref="D39:F39"/>
    <mergeCell ref="D168:F168"/>
    <mergeCell ref="D178:F178"/>
    <mergeCell ref="B171:C171"/>
    <mergeCell ref="B169:C169"/>
    <mergeCell ref="B142:C142"/>
    <mergeCell ref="D142:F142"/>
    <mergeCell ref="B159:C159"/>
    <mergeCell ref="D159:F159"/>
    <mergeCell ref="D155:F155"/>
    <mergeCell ref="D141:F141"/>
    <mergeCell ref="B170:C170"/>
    <mergeCell ref="B158:C158"/>
    <mergeCell ref="D158:F158"/>
    <mergeCell ref="B161:C161"/>
    <mergeCell ref="D161:F161"/>
    <mergeCell ref="B145:C145"/>
    <mergeCell ref="D145:F145"/>
    <mergeCell ref="B167:C167"/>
    <mergeCell ref="D167:F167"/>
    <mergeCell ref="D170:F170"/>
    <mergeCell ref="D207:F207"/>
    <mergeCell ref="B208:C208"/>
    <mergeCell ref="D208:F208"/>
    <mergeCell ref="B203:C203"/>
    <mergeCell ref="D202:F202"/>
    <mergeCell ref="B202:C202"/>
    <mergeCell ref="D205:F205"/>
    <mergeCell ref="D203:F203"/>
    <mergeCell ref="D204:F204"/>
    <mergeCell ref="B204:C204"/>
    <mergeCell ref="B205:C205"/>
    <mergeCell ref="D206:F206"/>
    <mergeCell ref="D171:F171"/>
    <mergeCell ref="B172:C172"/>
    <mergeCell ref="D172:F172"/>
    <mergeCell ref="B173:C173"/>
    <mergeCell ref="B186:C186"/>
    <mergeCell ref="D187:F187"/>
    <mergeCell ref="D173:F173"/>
    <mergeCell ref="B174:C174"/>
    <mergeCell ref="B189:C189"/>
    <mergeCell ref="D189:F189"/>
    <mergeCell ref="D174:F174"/>
    <mergeCell ref="B181:C181"/>
    <mergeCell ref="D181:F181"/>
    <mergeCell ref="B178:C178"/>
    <mergeCell ref="D190:F190"/>
    <mergeCell ref="B187:C187"/>
    <mergeCell ref="B217:C217"/>
    <mergeCell ref="D217:F217"/>
    <mergeCell ref="B182:C182"/>
    <mergeCell ref="D182:F182"/>
    <mergeCell ref="B183:C183"/>
    <mergeCell ref="D183:F183"/>
    <mergeCell ref="B184:C184"/>
    <mergeCell ref="D184:F184"/>
    <mergeCell ref="B185:C185"/>
    <mergeCell ref="D185:F185"/>
    <mergeCell ref="B198:C198"/>
    <mergeCell ref="B216:C216"/>
    <mergeCell ref="D216:F216"/>
    <mergeCell ref="D209:F209"/>
    <mergeCell ref="B209:C209"/>
    <mergeCell ref="B214:C214"/>
    <mergeCell ref="D214:F214"/>
    <mergeCell ref="D215:F215"/>
    <mergeCell ref="D186:F186"/>
    <mergeCell ref="D213:F213"/>
    <mergeCell ref="B213:C213"/>
    <mergeCell ref="B210:C210"/>
    <mergeCell ref="B160:C160"/>
    <mergeCell ref="D160:F160"/>
    <mergeCell ref="B156:C156"/>
    <mergeCell ref="D154:F154"/>
    <mergeCell ref="B265:C265"/>
    <mergeCell ref="D265:F265"/>
    <mergeCell ref="D164:F164"/>
    <mergeCell ref="B164:C164"/>
    <mergeCell ref="B176:C176"/>
    <mergeCell ref="D176:F176"/>
    <mergeCell ref="B177:C177"/>
    <mergeCell ref="D177:F177"/>
    <mergeCell ref="D193:F193"/>
    <mergeCell ref="B193:C193"/>
    <mergeCell ref="B191:C191"/>
    <mergeCell ref="D191:F191"/>
    <mergeCell ref="B192:C192"/>
    <mergeCell ref="D192:F192"/>
    <mergeCell ref="B188:C188"/>
    <mergeCell ref="D188:F188"/>
    <mergeCell ref="B222:C222"/>
    <mergeCell ref="B218:C218"/>
    <mergeCell ref="D218:F218"/>
    <mergeCell ref="B190:C190"/>
    <mergeCell ref="B112:C112"/>
    <mergeCell ref="D112:F112"/>
    <mergeCell ref="B141:C141"/>
    <mergeCell ref="B94:C94"/>
    <mergeCell ref="D94:F94"/>
    <mergeCell ref="B99:C99"/>
    <mergeCell ref="D99:F99"/>
    <mergeCell ref="D98:F98"/>
    <mergeCell ref="D101:F101"/>
    <mergeCell ref="B109:C109"/>
    <mergeCell ref="D109:F109"/>
    <mergeCell ref="B103:C103"/>
    <mergeCell ref="D103:F103"/>
    <mergeCell ref="B104:C104"/>
    <mergeCell ref="D104:F104"/>
    <mergeCell ref="B105:C105"/>
    <mergeCell ref="D105:F105"/>
    <mergeCell ref="D107:F107"/>
    <mergeCell ref="D97:F97"/>
    <mergeCell ref="D114:F114"/>
    <mergeCell ref="D102:F102"/>
    <mergeCell ref="B108:C108"/>
    <mergeCell ref="D108:F108"/>
    <mergeCell ref="D113:F113"/>
    <mergeCell ref="B68:C68"/>
    <mergeCell ref="B91:C91"/>
    <mergeCell ref="D91:F91"/>
    <mergeCell ref="D68:F68"/>
    <mergeCell ref="B69:C69"/>
    <mergeCell ref="D69:F69"/>
    <mergeCell ref="B70:C70"/>
    <mergeCell ref="D70:F70"/>
    <mergeCell ref="B100:C100"/>
    <mergeCell ref="D100:F100"/>
    <mergeCell ref="D75:F75"/>
    <mergeCell ref="B75:C75"/>
    <mergeCell ref="B71:F71"/>
    <mergeCell ref="B76:C76"/>
    <mergeCell ref="D76:F76"/>
    <mergeCell ref="B80:C80"/>
    <mergeCell ref="D80:F80"/>
    <mergeCell ref="B82:C82"/>
    <mergeCell ref="D82:F82"/>
    <mergeCell ref="B81:C81"/>
    <mergeCell ref="D81:F81"/>
    <mergeCell ref="B72:C72"/>
    <mergeCell ref="B77:C77"/>
    <mergeCell ref="B73:C73"/>
    <mergeCell ref="B74:C74"/>
    <mergeCell ref="D73:F73"/>
    <mergeCell ref="D74:F74"/>
    <mergeCell ref="B83:C83"/>
    <mergeCell ref="D83:F83"/>
    <mergeCell ref="B88:C88"/>
    <mergeCell ref="D88:F88"/>
    <mergeCell ref="B89:C89"/>
    <mergeCell ref="D89:F89"/>
    <mergeCell ref="B84:C84"/>
    <mergeCell ref="D84:F84"/>
    <mergeCell ref="B85:C85"/>
    <mergeCell ref="D85:F85"/>
    <mergeCell ref="D86:F86"/>
    <mergeCell ref="D87:F87"/>
    <mergeCell ref="B78:C78"/>
    <mergeCell ref="D78:F78"/>
    <mergeCell ref="B79:C79"/>
    <mergeCell ref="D79:F79"/>
    <mergeCell ref="B64:C64"/>
    <mergeCell ref="D64:F64"/>
    <mergeCell ref="B63:C63"/>
    <mergeCell ref="B62:C62"/>
    <mergeCell ref="D62:F62"/>
    <mergeCell ref="B1:J4"/>
    <mergeCell ref="D5:F6"/>
    <mergeCell ref="J5:J6"/>
    <mergeCell ref="B5:C6"/>
    <mergeCell ref="B41:C41"/>
    <mergeCell ref="D41:F41"/>
    <mergeCell ref="B40:C40"/>
    <mergeCell ref="D40:F40"/>
    <mergeCell ref="B38:C38"/>
    <mergeCell ref="D38:F38"/>
    <mergeCell ref="B9:C9"/>
    <mergeCell ref="D9:F9"/>
    <mergeCell ref="B8:C8"/>
    <mergeCell ref="D8:F8"/>
    <mergeCell ref="B31:C31"/>
    <mergeCell ref="B30:C30"/>
    <mergeCell ref="B23:C23"/>
    <mergeCell ref="D25:F25"/>
    <mergeCell ref="D22:F22"/>
    <mergeCell ref="B15:C15"/>
    <mergeCell ref="D15:F15"/>
    <mergeCell ref="B21:C21"/>
    <mergeCell ref="D21:F21"/>
    <mergeCell ref="D35:F35"/>
    <mergeCell ref="D34:F34"/>
    <mergeCell ref="D33:F33"/>
    <mergeCell ref="D32:F32"/>
    <mergeCell ref="D28:F28"/>
    <mergeCell ref="D24:F24"/>
    <mergeCell ref="D27:F27"/>
    <mergeCell ref="D30:F30"/>
    <mergeCell ref="B22:C22"/>
    <mergeCell ref="B26:C26"/>
    <mergeCell ref="B25:C25"/>
    <mergeCell ref="D19:F19"/>
    <mergeCell ref="B18:C18"/>
    <mergeCell ref="D18:F18"/>
    <mergeCell ref="B17:C17"/>
    <mergeCell ref="D26:F26"/>
    <mergeCell ref="D23:F23"/>
    <mergeCell ref="B20:C20"/>
    <mergeCell ref="D20:F20"/>
    <mergeCell ref="B19:C19"/>
    <mergeCell ref="I5:I6"/>
    <mergeCell ref="B12:C12"/>
    <mergeCell ref="D12:F12"/>
    <mergeCell ref="B10:C10"/>
    <mergeCell ref="D10:F10"/>
    <mergeCell ref="B14:C14"/>
    <mergeCell ref="D14:F14"/>
    <mergeCell ref="B13:C13"/>
    <mergeCell ref="D13:F13"/>
    <mergeCell ref="H5:H6"/>
    <mergeCell ref="B11:F11"/>
    <mergeCell ref="G5:G6"/>
    <mergeCell ref="B7:F7"/>
    <mergeCell ref="B55:C55"/>
    <mergeCell ref="D55:F55"/>
    <mergeCell ref="B56:C56"/>
    <mergeCell ref="D56:F56"/>
    <mergeCell ref="B54:C54"/>
    <mergeCell ref="D54:F54"/>
    <mergeCell ref="D17:F17"/>
    <mergeCell ref="B16:C16"/>
    <mergeCell ref="D16:F16"/>
    <mergeCell ref="B27:C27"/>
    <mergeCell ref="B35:C35"/>
    <mergeCell ref="B34:C34"/>
    <mergeCell ref="B33:C33"/>
    <mergeCell ref="B32:C32"/>
    <mergeCell ref="D37:F37"/>
    <mergeCell ref="B44:C44"/>
    <mergeCell ref="D44:F44"/>
    <mergeCell ref="B51:C51"/>
    <mergeCell ref="D51:F51"/>
    <mergeCell ref="B52:C52"/>
    <mergeCell ref="D52:F52"/>
    <mergeCell ref="B53:C53"/>
    <mergeCell ref="D53:F53"/>
    <mergeCell ref="D121:F121"/>
    <mergeCell ref="B131:C131"/>
    <mergeCell ref="B132:C132"/>
    <mergeCell ref="D45:F45"/>
    <mergeCell ref="B50:C50"/>
    <mergeCell ref="D50:F50"/>
    <mergeCell ref="D29:F29"/>
    <mergeCell ref="D31:F31"/>
    <mergeCell ref="B45:C45"/>
    <mergeCell ref="B48:C48"/>
    <mergeCell ref="D48:F48"/>
    <mergeCell ref="B47:C47"/>
    <mergeCell ref="D47:F47"/>
    <mergeCell ref="B46:C46"/>
    <mergeCell ref="D46:F46"/>
    <mergeCell ref="D43:F43"/>
    <mergeCell ref="D36:F36"/>
    <mergeCell ref="B29:C29"/>
    <mergeCell ref="D49:F49"/>
    <mergeCell ref="B43:C43"/>
    <mergeCell ref="B49:C49"/>
    <mergeCell ref="B42:C42"/>
    <mergeCell ref="D42:F42"/>
    <mergeCell ref="B37:C37"/>
    <mergeCell ref="D222:F222"/>
    <mergeCell ref="B226:C226"/>
    <mergeCell ref="D226:F226"/>
    <mergeCell ref="B227:C227"/>
    <mergeCell ref="D227:F227"/>
    <mergeCell ref="B57:C57"/>
    <mergeCell ref="D57:F57"/>
    <mergeCell ref="B58:C58"/>
    <mergeCell ref="D199:F199"/>
    <mergeCell ref="B199:C199"/>
    <mergeCell ref="D201:F201"/>
    <mergeCell ref="B201:C201"/>
    <mergeCell ref="D175:F175"/>
    <mergeCell ref="D163:F163"/>
    <mergeCell ref="B165:C165"/>
    <mergeCell ref="D165:F165"/>
    <mergeCell ref="B175:C175"/>
    <mergeCell ref="D169:F169"/>
    <mergeCell ref="B154:C154"/>
    <mergeCell ref="B146:C146"/>
    <mergeCell ref="D146:F146"/>
    <mergeCell ref="B147:C147"/>
    <mergeCell ref="D147:F147"/>
    <mergeCell ref="D219:F219"/>
    <mergeCell ref="B219:C219"/>
    <mergeCell ref="B215:C215"/>
    <mergeCell ref="B211:C211"/>
    <mergeCell ref="D211:F211"/>
    <mergeCell ref="B212:C212"/>
    <mergeCell ref="D212:F212"/>
    <mergeCell ref="B250:C250"/>
    <mergeCell ref="D250:F250"/>
    <mergeCell ref="D230:F230"/>
    <mergeCell ref="B231:C231"/>
    <mergeCell ref="D231:F231"/>
    <mergeCell ref="B221:C221"/>
    <mergeCell ref="D221:F221"/>
    <mergeCell ref="D225:F225"/>
    <mergeCell ref="B225:C225"/>
    <mergeCell ref="D224:F224"/>
    <mergeCell ref="B224:C224"/>
    <mergeCell ref="D223:F223"/>
    <mergeCell ref="B223:C223"/>
    <mergeCell ref="B220:C220"/>
    <mergeCell ref="D220:F220"/>
    <mergeCell ref="B228:C228"/>
    <mergeCell ref="D228:F228"/>
    <mergeCell ref="B248:C248"/>
    <mergeCell ref="D248:F248"/>
    <mergeCell ref="B243:C243"/>
    <mergeCell ref="D243:F243"/>
    <mergeCell ref="B244:C244"/>
    <mergeCell ref="D244:F244"/>
    <mergeCell ref="B245:C245"/>
    <mergeCell ref="D245:F245"/>
    <mergeCell ref="B235:C235"/>
    <mergeCell ref="D240:F240"/>
    <mergeCell ref="B241:C241"/>
    <mergeCell ref="D241:F241"/>
    <mergeCell ref="B242:C242"/>
    <mergeCell ref="D242:F242"/>
    <mergeCell ref="B246:C246"/>
    <mergeCell ref="D246:F246"/>
    <mergeCell ref="B247:C247"/>
    <mergeCell ref="D247:F247"/>
    <mergeCell ref="D261:F261"/>
    <mergeCell ref="B268:C268"/>
    <mergeCell ref="D268:F268"/>
    <mergeCell ref="D258:F258"/>
    <mergeCell ref="D252:F252"/>
    <mergeCell ref="D253:F253"/>
    <mergeCell ref="D235:F235"/>
    <mergeCell ref="B249:F249"/>
    <mergeCell ref="B232:C232"/>
    <mergeCell ref="D232:F232"/>
    <mergeCell ref="D234:F234"/>
    <mergeCell ref="B260:F260"/>
    <mergeCell ref="B261:C261"/>
    <mergeCell ref="B236:C236"/>
    <mergeCell ref="D236:F236"/>
    <mergeCell ref="B258:C258"/>
    <mergeCell ref="B259:C259"/>
    <mergeCell ref="B253:C253"/>
    <mergeCell ref="B239:C239"/>
    <mergeCell ref="D239:F239"/>
    <mergeCell ref="D259:F259"/>
    <mergeCell ref="B256:C256"/>
    <mergeCell ref="D256:F256"/>
    <mergeCell ref="B254:C254"/>
    <mergeCell ref="B273:C273"/>
    <mergeCell ref="D273:F273"/>
    <mergeCell ref="B262:C262"/>
    <mergeCell ref="D262:F262"/>
    <mergeCell ref="B263:C263"/>
    <mergeCell ref="D263:F263"/>
    <mergeCell ref="B269:C269"/>
    <mergeCell ref="D269:F269"/>
    <mergeCell ref="B270:C270"/>
    <mergeCell ref="D270:F270"/>
    <mergeCell ref="B267:C267"/>
    <mergeCell ref="D267:F267"/>
    <mergeCell ref="B271:C271"/>
    <mergeCell ref="B272:C272"/>
    <mergeCell ref="D272:F272"/>
    <mergeCell ref="D271:F271"/>
    <mergeCell ref="B264:C264"/>
    <mergeCell ref="D264:F264"/>
    <mergeCell ref="B266:C266"/>
    <mergeCell ref="D266:F266"/>
    <mergeCell ref="D254:F254"/>
    <mergeCell ref="B255:C255"/>
    <mergeCell ref="D255:F255"/>
    <mergeCell ref="B144:C144"/>
    <mergeCell ref="D144:F144"/>
    <mergeCell ref="D238:F238"/>
    <mergeCell ref="B238:C238"/>
    <mergeCell ref="B237:C237"/>
    <mergeCell ref="D237:F237"/>
    <mergeCell ref="B234:C234"/>
    <mergeCell ref="B252:C252"/>
    <mergeCell ref="D162:F162"/>
    <mergeCell ref="B155:C155"/>
    <mergeCell ref="D179:F179"/>
    <mergeCell ref="B180:C180"/>
    <mergeCell ref="D180:F180"/>
    <mergeCell ref="B229:C229"/>
    <mergeCell ref="D229:F229"/>
    <mergeCell ref="B230:C230"/>
    <mergeCell ref="B251:C251"/>
    <mergeCell ref="D251:F251"/>
    <mergeCell ref="B233:C233"/>
    <mergeCell ref="D233:F233"/>
    <mergeCell ref="B240:C240"/>
    <mergeCell ref="D200:F200"/>
    <mergeCell ref="B200:C200"/>
    <mergeCell ref="D198:F198"/>
    <mergeCell ref="B179:C179"/>
    <mergeCell ref="D118:F118"/>
    <mergeCell ref="B137:C137"/>
    <mergeCell ref="D137:F137"/>
    <mergeCell ref="B196:C196"/>
    <mergeCell ref="D196:F196"/>
    <mergeCell ref="B197:C197"/>
    <mergeCell ref="D197:F197"/>
    <mergeCell ref="B152:C152"/>
    <mergeCell ref="B124:C124"/>
    <mergeCell ref="D124:F124"/>
    <mergeCell ref="B122:C122"/>
    <mergeCell ref="B125:C125"/>
    <mergeCell ref="D125:F125"/>
    <mergeCell ref="D126:F126"/>
    <mergeCell ref="D132:F132"/>
    <mergeCell ref="D127:F127"/>
    <mergeCell ref="D128:F128"/>
    <mergeCell ref="D129:F129"/>
    <mergeCell ref="D130:F130"/>
    <mergeCell ref="D131:F131"/>
    <mergeCell ref="B128:C128"/>
    <mergeCell ref="B129:C129"/>
    <mergeCell ref="B130:C130"/>
    <mergeCell ref="B101:C101"/>
    <mergeCell ref="B113:C113"/>
    <mergeCell ref="B110:C110"/>
    <mergeCell ref="D110:F110"/>
    <mergeCell ref="B111:C111"/>
    <mergeCell ref="D111:F111"/>
    <mergeCell ref="B114:C114"/>
    <mergeCell ref="B115:C115"/>
    <mergeCell ref="D115:F115"/>
    <mergeCell ref="B118:C118"/>
    <mergeCell ref="B119:C119"/>
    <mergeCell ref="B120:C120"/>
    <mergeCell ref="D119:F119"/>
    <mergeCell ref="D120:F120"/>
    <mergeCell ref="D117:F117"/>
    <mergeCell ref="B117:C117"/>
    <mergeCell ref="D122:F122"/>
    <mergeCell ref="B123:C123"/>
    <mergeCell ref="D123:F123"/>
    <mergeCell ref="B116:C116"/>
    <mergeCell ref="D116:F116"/>
    <mergeCell ref="D150:F150"/>
    <mergeCell ref="B151:C151"/>
    <mergeCell ref="D151:F151"/>
    <mergeCell ref="D135:F135"/>
    <mergeCell ref="D136:F136"/>
    <mergeCell ref="B140:C140"/>
    <mergeCell ref="D140:F140"/>
    <mergeCell ref="B138:C138"/>
    <mergeCell ref="D138:F138"/>
    <mergeCell ref="B148:C148"/>
    <mergeCell ref="D148:F148"/>
    <mergeCell ref="B149:C149"/>
    <mergeCell ref="D58:F58"/>
    <mergeCell ref="D77:F77"/>
    <mergeCell ref="D72:F72"/>
    <mergeCell ref="B90:C90"/>
    <mergeCell ref="D90:F90"/>
    <mergeCell ref="B93:C93"/>
    <mergeCell ref="D93:F93"/>
    <mergeCell ref="B95:C95"/>
    <mergeCell ref="D95:F95"/>
    <mergeCell ref="B92:C92"/>
    <mergeCell ref="D92:F92"/>
    <mergeCell ref="B67:C67"/>
    <mergeCell ref="D67:F67"/>
    <mergeCell ref="D63:F63"/>
    <mergeCell ref="B59:C59"/>
    <mergeCell ref="D59:F59"/>
    <mergeCell ref="B60:C60"/>
    <mergeCell ref="D60:F60"/>
    <mergeCell ref="B65:C65"/>
    <mergeCell ref="D65:F65"/>
    <mergeCell ref="B66:C66"/>
    <mergeCell ref="D66:F66"/>
    <mergeCell ref="B61:C61"/>
    <mergeCell ref="D61:F61"/>
    <mergeCell ref="B96:C96"/>
    <mergeCell ref="D96:F96"/>
    <mergeCell ref="D153:F153"/>
    <mergeCell ref="B157:C157"/>
    <mergeCell ref="D157:F157"/>
    <mergeCell ref="B133:C133"/>
    <mergeCell ref="D257:F257"/>
    <mergeCell ref="D106:F106"/>
    <mergeCell ref="B106:C106"/>
    <mergeCell ref="B195:C195"/>
    <mergeCell ref="D195:F195"/>
    <mergeCell ref="D194:F194"/>
    <mergeCell ref="B194:C194"/>
    <mergeCell ref="D149:F149"/>
    <mergeCell ref="D156:F156"/>
    <mergeCell ref="D152:F152"/>
    <mergeCell ref="B143:C143"/>
    <mergeCell ref="D143:F143"/>
    <mergeCell ref="B134:C134"/>
    <mergeCell ref="B135:C135"/>
    <mergeCell ref="B136:C136"/>
    <mergeCell ref="D134:F134"/>
    <mergeCell ref="B153:C153"/>
    <mergeCell ref="B150:C150"/>
  </mergeCells>
  <phoneticPr fontId="22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  <ignoredErrors>
    <ignoredError sqref="B146:C156 B189 B200:C210 B220:C221 B231:C232 B53:C70 B47:C50 B40:C43 B91:C99 B88:C89 B80:C81 B211:C212 B158:C162 B178:C180 B236:C238 B14:C23 B25:C35 B84:C85 B246:C246 B183 B242:C242 B74:C77 B78 B195:C196 C82 B37:C38" numberStoredAsText="1"/>
    <ignoredError sqref="G190:I190 G74:I74 H91:I91 G261:I261 G85:I85 H109 G242:I24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12E6C-946D-4C27-A559-A4F26F38B37D}">
  <sheetPr>
    <pageSetUpPr fitToPage="1"/>
  </sheetPr>
  <dimension ref="A1:G10"/>
  <sheetViews>
    <sheetView workbookViewId="0">
      <selection activeCell="B33" sqref="B33"/>
    </sheetView>
  </sheetViews>
  <sheetFormatPr defaultRowHeight="15" x14ac:dyDescent="0.25"/>
  <cols>
    <col min="1" max="1" width="33.42578125" customWidth="1"/>
    <col min="2" max="2" width="17.85546875" customWidth="1"/>
    <col min="3" max="3" width="18.140625" customWidth="1"/>
    <col min="4" max="4" width="19.140625" customWidth="1"/>
    <col min="5" max="5" width="19.42578125" customWidth="1"/>
    <col min="6" max="6" width="13.7109375" customWidth="1"/>
    <col min="7" max="7" width="14" customWidth="1"/>
  </cols>
  <sheetData>
    <row r="1" spans="1:7" ht="18" x14ac:dyDescent="0.25">
      <c r="A1" s="136"/>
      <c r="B1" s="136"/>
      <c r="C1" s="137"/>
      <c r="D1" s="137"/>
      <c r="E1" s="138"/>
      <c r="F1" s="139"/>
      <c r="G1" s="139"/>
    </row>
    <row r="2" spans="1:7" ht="15.75" x14ac:dyDescent="0.25">
      <c r="A2" s="275" t="s">
        <v>249</v>
      </c>
      <c r="B2" s="275"/>
      <c r="C2" s="275"/>
      <c r="D2" s="275"/>
      <c r="E2" s="275"/>
      <c r="F2" s="275"/>
      <c r="G2" s="275"/>
    </row>
    <row r="3" spans="1:7" ht="18" x14ac:dyDescent="0.25">
      <c r="A3" s="140"/>
      <c r="B3" s="140"/>
      <c r="C3" s="141"/>
      <c r="D3" s="141"/>
      <c r="E3" s="142"/>
      <c r="F3" s="143"/>
      <c r="G3" s="143"/>
    </row>
    <row r="4" spans="1:7" ht="51" x14ac:dyDescent="0.25">
      <c r="A4" s="147" t="s">
        <v>250</v>
      </c>
      <c r="B4" s="148" t="s">
        <v>261</v>
      </c>
      <c r="C4" s="148" t="s">
        <v>251</v>
      </c>
      <c r="D4" s="149" t="s">
        <v>262</v>
      </c>
      <c r="E4" s="148" t="s">
        <v>260</v>
      </c>
      <c r="F4" s="149" t="s">
        <v>252</v>
      </c>
      <c r="G4" s="149" t="s">
        <v>253</v>
      </c>
    </row>
    <row r="5" spans="1:7" x14ac:dyDescent="0.25">
      <c r="A5" s="150">
        <v>1</v>
      </c>
      <c r="B5" s="151">
        <v>2</v>
      </c>
      <c r="C5" s="151">
        <v>3</v>
      </c>
      <c r="D5" s="151">
        <v>4</v>
      </c>
      <c r="E5" s="151">
        <v>5</v>
      </c>
      <c r="F5" s="151" t="s">
        <v>254</v>
      </c>
      <c r="G5" s="151" t="s">
        <v>255</v>
      </c>
    </row>
    <row r="6" spans="1:7" x14ac:dyDescent="0.25">
      <c r="A6" s="144" t="s">
        <v>203</v>
      </c>
      <c r="B6" s="154">
        <f t="shared" ref="B6:D8" si="0">B7</f>
        <v>1051415.32</v>
      </c>
      <c r="C6" s="154">
        <f t="shared" si="0"/>
        <v>2285588</v>
      </c>
      <c r="D6" s="154">
        <f t="shared" si="0"/>
        <v>2936441</v>
      </c>
      <c r="E6" s="154">
        <f>E7</f>
        <v>1306850.5900000001</v>
      </c>
      <c r="F6" s="155">
        <f t="shared" ref="F6:F8" si="1">E6/B6</f>
        <v>1.2429442154219323</v>
      </c>
      <c r="G6" s="155">
        <f t="shared" ref="G6:G8" si="2">E6/D6</f>
        <v>0.44504575096179355</v>
      </c>
    </row>
    <row r="7" spans="1:7" x14ac:dyDescent="0.25">
      <c r="A7" s="145" t="s">
        <v>256</v>
      </c>
      <c r="B7" s="156">
        <f t="shared" si="0"/>
        <v>1051415.32</v>
      </c>
      <c r="C7" s="156">
        <f t="shared" si="0"/>
        <v>2285588</v>
      </c>
      <c r="D7" s="156">
        <f t="shared" si="0"/>
        <v>2936441</v>
      </c>
      <c r="E7" s="156">
        <f>E8</f>
        <v>1306850.5900000001</v>
      </c>
      <c r="F7" s="157">
        <f t="shared" si="1"/>
        <v>1.2429442154219323</v>
      </c>
      <c r="G7" s="157">
        <f t="shared" si="2"/>
        <v>0.44504575096179355</v>
      </c>
    </row>
    <row r="8" spans="1:7" x14ac:dyDescent="0.25">
      <c r="A8" s="145" t="s">
        <v>257</v>
      </c>
      <c r="B8" s="156">
        <f t="shared" si="0"/>
        <v>1051415.32</v>
      </c>
      <c r="C8" s="156">
        <f t="shared" si="0"/>
        <v>2285588</v>
      </c>
      <c r="D8" s="156">
        <f t="shared" si="0"/>
        <v>2936441</v>
      </c>
      <c r="E8" s="156">
        <f>E9</f>
        <v>1306850.5900000001</v>
      </c>
      <c r="F8" s="157">
        <f t="shared" si="1"/>
        <v>1.2429442154219323</v>
      </c>
      <c r="G8" s="157">
        <f t="shared" si="2"/>
        <v>0.44504575096179355</v>
      </c>
    </row>
    <row r="9" spans="1:7" ht="25.5" x14ac:dyDescent="0.25">
      <c r="A9" s="145" t="s">
        <v>258</v>
      </c>
      <c r="B9" s="156">
        <v>1051415.32</v>
      </c>
      <c r="C9" s="156">
        <v>2285588</v>
      </c>
      <c r="D9" s="156">
        <v>2936441</v>
      </c>
      <c r="E9" s="156">
        <v>1306850.5900000001</v>
      </c>
      <c r="F9" s="157">
        <v>1.2429442154219323</v>
      </c>
      <c r="G9" s="157">
        <v>0.44504575096179355</v>
      </c>
    </row>
    <row r="10" spans="1:7" ht="25.5" x14ac:dyDescent="0.25">
      <c r="A10" s="146" t="s">
        <v>259</v>
      </c>
      <c r="B10" s="178">
        <v>0</v>
      </c>
      <c r="C10" s="178">
        <v>0</v>
      </c>
      <c r="D10" s="178">
        <v>0</v>
      </c>
      <c r="E10" s="179">
        <v>0</v>
      </c>
      <c r="F10" s="157">
        <v>0</v>
      </c>
      <c r="G10" s="157">
        <v>0</v>
      </c>
    </row>
  </sheetData>
  <mergeCells count="1">
    <mergeCell ref="A2:G2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Naslovna</vt:lpstr>
      <vt:lpstr>Opći dio</vt:lpstr>
      <vt:lpstr>Ekonomska klasifikacija</vt:lpstr>
      <vt:lpstr>Prihodi i rashodi -izvori fin.</vt:lpstr>
      <vt:lpstr>Ek. i prog. klasifikacija</vt:lpstr>
      <vt:lpstr>Fukcijska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Ana</cp:lastModifiedBy>
  <cp:lastPrinted>2024-07-10T08:40:27Z</cp:lastPrinted>
  <dcterms:created xsi:type="dcterms:W3CDTF">2022-02-23T11:39:51Z</dcterms:created>
  <dcterms:modified xsi:type="dcterms:W3CDTF">2024-07-10T08:41:31Z</dcterms:modified>
</cp:coreProperties>
</file>