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620"/>
  </bookViews>
  <sheets>
    <sheet name="Opći dio" sheetId="3" r:id="rId1"/>
    <sheet name="Ekonomska klasifikacija" sheetId="1" r:id="rId2"/>
    <sheet name="Prihodi i rashodi -izvori fin." sheetId="4" r:id="rId3"/>
    <sheet name="Ek. i prog. klasifikacij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C19" i="3"/>
  <c r="D18" i="3"/>
  <c r="C18" i="3"/>
  <c r="C15" i="3"/>
  <c r="C20" i="1"/>
  <c r="D20" i="1"/>
  <c r="B20" i="1"/>
  <c r="F24" i="1"/>
  <c r="E24" i="1"/>
  <c r="D23" i="1"/>
  <c r="C23" i="1"/>
  <c r="B23" i="1"/>
  <c r="F23" i="1" l="1"/>
  <c r="E23" i="1"/>
  <c r="C81" i="1" l="1"/>
  <c r="D81" i="1"/>
  <c r="H80" i="5"/>
  <c r="G87" i="5"/>
  <c r="G88" i="5"/>
  <c r="H89" i="5"/>
  <c r="H88" i="5" s="1"/>
  <c r="H87" i="5" s="1"/>
  <c r="G89" i="5"/>
  <c r="I90" i="5"/>
  <c r="C82" i="1"/>
  <c r="D82" i="1"/>
  <c r="H271" i="5"/>
  <c r="G271" i="5"/>
  <c r="I272" i="5"/>
  <c r="C85" i="1"/>
  <c r="D85" i="1"/>
  <c r="C84" i="1"/>
  <c r="D84" i="1"/>
  <c r="G277" i="5"/>
  <c r="H277" i="5"/>
  <c r="I281" i="5"/>
  <c r="I280" i="5"/>
  <c r="D63" i="1"/>
  <c r="C63" i="1"/>
  <c r="H172" i="5"/>
  <c r="G172" i="5"/>
  <c r="I173" i="5"/>
  <c r="D60" i="1"/>
  <c r="C60" i="1"/>
  <c r="G168" i="5"/>
  <c r="H168" i="5"/>
  <c r="I171" i="5"/>
  <c r="G143" i="5"/>
  <c r="H143" i="5"/>
  <c r="I146" i="5"/>
  <c r="I145" i="5"/>
  <c r="H106" i="5"/>
  <c r="G106" i="5"/>
  <c r="I107" i="5"/>
  <c r="I261" i="5"/>
  <c r="D74" i="1"/>
  <c r="C74" i="1"/>
  <c r="I239" i="5"/>
  <c r="H238" i="5"/>
  <c r="G238" i="5"/>
  <c r="G237" i="5" s="1"/>
  <c r="H77" i="5"/>
  <c r="G77" i="5"/>
  <c r="I79" i="5"/>
  <c r="I89" i="5" l="1"/>
  <c r="I87" i="5"/>
  <c r="I88" i="5"/>
  <c r="F84" i="1"/>
  <c r="I172" i="5"/>
  <c r="E84" i="1"/>
  <c r="I238" i="5"/>
  <c r="H237" i="5"/>
  <c r="I237" i="5" s="1"/>
  <c r="B40" i="4"/>
  <c r="B9" i="1"/>
  <c r="C40" i="4"/>
  <c r="B11" i="4"/>
  <c r="F9" i="4"/>
  <c r="E9" i="4"/>
  <c r="I140" i="5"/>
  <c r="B80" i="1"/>
  <c r="C77" i="1"/>
  <c r="C76" i="1" s="1"/>
  <c r="C75" i="1" s="1"/>
  <c r="D77" i="1"/>
  <c r="D76" i="1" s="1"/>
  <c r="D75" i="1" s="1"/>
  <c r="B76" i="1"/>
  <c r="C70" i="1"/>
  <c r="D70" i="1"/>
  <c r="C62" i="1"/>
  <c r="D62" i="1"/>
  <c r="C50" i="1"/>
  <c r="D50" i="1"/>
  <c r="C49" i="1"/>
  <c r="D49" i="1"/>
  <c r="D46" i="1"/>
  <c r="C37" i="1"/>
  <c r="D37" i="1"/>
  <c r="H105" i="5"/>
  <c r="H104" i="5" s="1"/>
  <c r="I108" i="5"/>
  <c r="I263" i="5"/>
  <c r="H117" i="5"/>
  <c r="G117" i="5"/>
  <c r="I122" i="5"/>
  <c r="I113" i="5"/>
  <c r="H112" i="5"/>
  <c r="H111" i="5" s="1"/>
  <c r="G112" i="5"/>
  <c r="G111" i="5" s="1"/>
  <c r="C46" i="1"/>
  <c r="H249" i="5"/>
  <c r="H248" i="5" s="1"/>
  <c r="I250" i="5"/>
  <c r="G249" i="5"/>
  <c r="G248" i="5" s="1"/>
  <c r="D53" i="1"/>
  <c r="C53" i="1"/>
  <c r="H259" i="5"/>
  <c r="G259" i="5"/>
  <c r="I253" i="5"/>
  <c r="H252" i="5"/>
  <c r="H251" i="5" s="1"/>
  <c r="G252" i="5"/>
  <c r="I191" i="5"/>
  <c r="H190" i="5"/>
  <c r="H189" i="5" s="1"/>
  <c r="G190" i="5"/>
  <c r="G189" i="5" s="1"/>
  <c r="G188" i="5" s="1"/>
  <c r="G187" i="5" s="1"/>
  <c r="C10" i="4" s="1"/>
  <c r="C11" i="4" s="1"/>
  <c r="I84" i="5"/>
  <c r="H83" i="5"/>
  <c r="G83" i="5"/>
  <c r="H139" i="5"/>
  <c r="H138" i="5" s="1"/>
  <c r="G139" i="5"/>
  <c r="G138" i="5" s="1"/>
  <c r="E77" i="1" l="1"/>
  <c r="H247" i="5"/>
  <c r="H246" i="5" s="1"/>
  <c r="H245" i="5" s="1"/>
  <c r="G105" i="5"/>
  <c r="G104" i="5" s="1"/>
  <c r="I104" i="5" s="1"/>
  <c r="F85" i="1"/>
  <c r="E85" i="1"/>
  <c r="F77" i="1"/>
  <c r="E76" i="1"/>
  <c r="F75" i="1"/>
  <c r="B75" i="1"/>
  <c r="E75" i="1" s="1"/>
  <c r="F76" i="1"/>
  <c r="F62" i="1"/>
  <c r="E62" i="1"/>
  <c r="I106" i="5"/>
  <c r="I111" i="5"/>
  <c r="I112" i="5"/>
  <c r="I248" i="5"/>
  <c r="I249" i="5"/>
  <c r="I252" i="5"/>
  <c r="G251" i="5"/>
  <c r="I189" i="5"/>
  <c r="H188" i="5"/>
  <c r="I190" i="5"/>
  <c r="I83" i="5"/>
  <c r="I138" i="5"/>
  <c r="I139" i="5"/>
  <c r="H35" i="5"/>
  <c r="I36" i="5"/>
  <c r="G35" i="5"/>
  <c r="I24" i="5"/>
  <c r="H19" i="5"/>
  <c r="G19" i="5"/>
  <c r="C17" i="3"/>
  <c r="B17" i="3"/>
  <c r="F37" i="4"/>
  <c r="F33" i="4"/>
  <c r="F29" i="4"/>
  <c r="F25" i="4"/>
  <c r="F21" i="4"/>
  <c r="F17" i="4"/>
  <c r="F13" i="4"/>
  <c r="F5" i="4"/>
  <c r="E37" i="4"/>
  <c r="E33" i="4"/>
  <c r="E29" i="4"/>
  <c r="E25" i="4"/>
  <c r="E21" i="4"/>
  <c r="E17" i="4"/>
  <c r="E13" i="4"/>
  <c r="E5" i="4"/>
  <c r="B39" i="4"/>
  <c r="B35" i="4"/>
  <c r="B31" i="4"/>
  <c r="B27" i="4"/>
  <c r="B23" i="4"/>
  <c r="B19" i="4"/>
  <c r="B15" i="4"/>
  <c r="B7" i="4"/>
  <c r="B41" i="4"/>
  <c r="D40" i="4"/>
  <c r="D15" i="3" s="1"/>
  <c r="D17" i="3" s="1"/>
  <c r="F82" i="1"/>
  <c r="E82" i="1"/>
  <c r="C42" i="1"/>
  <c r="D42" i="1"/>
  <c r="B72" i="1"/>
  <c r="B71" i="1" s="1"/>
  <c r="D38" i="1"/>
  <c r="C38" i="1"/>
  <c r="D35" i="1"/>
  <c r="D34" i="1" s="1"/>
  <c r="C35" i="1"/>
  <c r="C34" i="1" s="1"/>
  <c r="D33" i="1"/>
  <c r="D32" i="1" s="1"/>
  <c r="C33" i="1"/>
  <c r="C32" i="1" s="1"/>
  <c r="B36" i="1"/>
  <c r="B34" i="1"/>
  <c r="B32" i="1"/>
  <c r="B86" i="1"/>
  <c r="D87" i="1"/>
  <c r="D86" i="1" s="1"/>
  <c r="C87" i="1"/>
  <c r="C86" i="1" s="1"/>
  <c r="D83" i="1"/>
  <c r="E83" i="1" s="1"/>
  <c r="C83" i="1"/>
  <c r="E74" i="1"/>
  <c r="D73" i="1"/>
  <c r="E73" i="1" s="1"/>
  <c r="C73" i="1"/>
  <c r="B51" i="1"/>
  <c r="B69" i="1"/>
  <c r="B68" i="1" s="1"/>
  <c r="D69" i="1"/>
  <c r="D68" i="1" s="1"/>
  <c r="C69" i="1"/>
  <c r="C68" i="1" s="1"/>
  <c r="D67" i="1"/>
  <c r="E67" i="1" s="1"/>
  <c r="C67" i="1"/>
  <c r="D66" i="1"/>
  <c r="C66" i="1"/>
  <c r="D65" i="1"/>
  <c r="E65" i="1" s="1"/>
  <c r="C65" i="1"/>
  <c r="D64" i="1"/>
  <c r="E64" i="1" s="1"/>
  <c r="C64" i="1"/>
  <c r="B61" i="1"/>
  <c r="E60" i="1"/>
  <c r="D59" i="1"/>
  <c r="E59" i="1" s="1"/>
  <c r="C59" i="1"/>
  <c r="D58" i="1"/>
  <c r="E58" i="1" s="1"/>
  <c r="C58" i="1"/>
  <c r="D57" i="1"/>
  <c r="E57" i="1" s="1"/>
  <c r="C57" i="1"/>
  <c r="D56" i="1"/>
  <c r="E56" i="1" s="1"/>
  <c r="C56" i="1"/>
  <c r="D55" i="1"/>
  <c r="E55" i="1" s="1"/>
  <c r="C55" i="1"/>
  <c r="D54" i="1"/>
  <c r="E54" i="1" s="1"/>
  <c r="C54" i="1"/>
  <c r="E53" i="1"/>
  <c r="D52" i="1"/>
  <c r="E52" i="1" s="1"/>
  <c r="C52" i="1"/>
  <c r="B44" i="1"/>
  <c r="E50" i="1"/>
  <c r="E49" i="1"/>
  <c r="D48" i="1"/>
  <c r="E48" i="1" s="1"/>
  <c r="C48" i="1"/>
  <c r="D47" i="1"/>
  <c r="E47" i="1" s="1"/>
  <c r="C47" i="1"/>
  <c r="D45" i="1"/>
  <c r="E45" i="1" s="1"/>
  <c r="C45" i="1"/>
  <c r="B40" i="1"/>
  <c r="D43" i="1"/>
  <c r="E43" i="1" s="1"/>
  <c r="C43" i="1"/>
  <c r="D41" i="1"/>
  <c r="E41" i="1" s="1"/>
  <c r="C41" i="1"/>
  <c r="C80" i="1" l="1"/>
  <c r="D80" i="1"/>
  <c r="E80" i="1" s="1"/>
  <c r="I105" i="5"/>
  <c r="B42" i="4"/>
  <c r="F40" i="4"/>
  <c r="E40" i="4"/>
  <c r="C61" i="1"/>
  <c r="D61" i="1"/>
  <c r="E61" i="1" s="1"/>
  <c r="E86" i="1"/>
  <c r="B79" i="1"/>
  <c r="B78" i="1" s="1"/>
  <c r="E68" i="1"/>
  <c r="B31" i="1"/>
  <c r="E34" i="1"/>
  <c r="G247" i="5"/>
  <c r="G246" i="5" s="1"/>
  <c r="G245" i="5" s="1"/>
  <c r="I251" i="5"/>
  <c r="H187" i="5"/>
  <c r="I188" i="5"/>
  <c r="F47" i="1"/>
  <c r="C72" i="1"/>
  <c r="C71" i="1" s="1"/>
  <c r="F42" i="1"/>
  <c r="F37" i="1"/>
  <c r="E33" i="1"/>
  <c r="F63" i="1"/>
  <c r="F46" i="1"/>
  <c r="F38" i="1"/>
  <c r="F65" i="1"/>
  <c r="F53" i="1"/>
  <c r="F66" i="1"/>
  <c r="F32" i="1"/>
  <c r="C36" i="1"/>
  <c r="C31" i="1" s="1"/>
  <c r="E81" i="1"/>
  <c r="E66" i="1"/>
  <c r="E46" i="1"/>
  <c r="E32" i="1"/>
  <c r="F64" i="1"/>
  <c r="F35" i="1"/>
  <c r="E42" i="1"/>
  <c r="F57" i="1"/>
  <c r="F34" i="1"/>
  <c r="E38" i="1"/>
  <c r="F87" i="1"/>
  <c r="F74" i="1"/>
  <c r="F50" i="1"/>
  <c r="F33" i="1"/>
  <c r="E37" i="1"/>
  <c r="F86" i="1"/>
  <c r="F73" i="1"/>
  <c r="E87" i="1"/>
  <c r="F83" i="1"/>
  <c r="F45" i="1"/>
  <c r="F49" i="1"/>
  <c r="D72" i="1"/>
  <c r="E35" i="1"/>
  <c r="F54" i="1"/>
  <c r="F58" i="1"/>
  <c r="F81" i="1"/>
  <c r="F48" i="1"/>
  <c r="E63" i="1"/>
  <c r="F67" i="1"/>
  <c r="E70" i="1"/>
  <c r="F68" i="1"/>
  <c r="E69" i="1"/>
  <c r="F69" i="1"/>
  <c r="F70" i="1"/>
  <c r="F55" i="1"/>
  <c r="F59" i="1"/>
  <c r="F52" i="1"/>
  <c r="F56" i="1"/>
  <c r="F60" i="1"/>
  <c r="F43" i="1"/>
  <c r="F41" i="1"/>
  <c r="D36" i="1"/>
  <c r="D31" i="1" s="1"/>
  <c r="C51" i="1"/>
  <c r="B39" i="1"/>
  <c r="D51" i="1"/>
  <c r="E51" i="1" s="1"/>
  <c r="C40" i="1"/>
  <c r="D44" i="1"/>
  <c r="E44" i="1" s="1"/>
  <c r="C44" i="1"/>
  <c r="D40" i="1"/>
  <c r="E40" i="1" s="1"/>
  <c r="F8" i="1"/>
  <c r="F10" i="1"/>
  <c r="F11" i="1"/>
  <c r="F13" i="1"/>
  <c r="F16" i="1"/>
  <c r="F19" i="1"/>
  <c r="F22" i="1"/>
  <c r="F27" i="1"/>
  <c r="E8" i="1"/>
  <c r="E10" i="1"/>
  <c r="E11" i="1"/>
  <c r="E13" i="1"/>
  <c r="E16" i="1"/>
  <c r="E19" i="1"/>
  <c r="E22" i="1"/>
  <c r="E27" i="1"/>
  <c r="C26" i="1"/>
  <c r="C25" i="1" s="1"/>
  <c r="D26" i="1"/>
  <c r="D25" i="1" s="1"/>
  <c r="C21" i="1"/>
  <c r="D21" i="1"/>
  <c r="C18" i="1"/>
  <c r="C17" i="1" s="1"/>
  <c r="D18" i="1"/>
  <c r="D17" i="1" s="1"/>
  <c r="C15" i="1"/>
  <c r="C14" i="1" s="1"/>
  <c r="D15" i="1"/>
  <c r="D14" i="1" s="1"/>
  <c r="C12" i="1"/>
  <c r="D12" i="1"/>
  <c r="C9" i="1"/>
  <c r="D9" i="1"/>
  <c r="C7" i="1"/>
  <c r="D7" i="1"/>
  <c r="I187" i="5" l="1"/>
  <c r="D10" i="4"/>
  <c r="B30" i="1"/>
  <c r="B88" i="1" s="1"/>
  <c r="F17" i="1"/>
  <c r="I246" i="5"/>
  <c r="I247" i="5"/>
  <c r="D79" i="1"/>
  <c r="D78" i="1" s="1"/>
  <c r="F44" i="1"/>
  <c r="C79" i="1"/>
  <c r="C78" i="1" s="1"/>
  <c r="F80" i="1"/>
  <c r="E72" i="1"/>
  <c r="F72" i="1"/>
  <c r="E36" i="1"/>
  <c r="F36" i="1"/>
  <c r="D71" i="1"/>
  <c r="F31" i="1"/>
  <c r="E31" i="1"/>
  <c r="F61" i="1"/>
  <c r="F51" i="1"/>
  <c r="F40" i="1"/>
  <c r="C39" i="1"/>
  <c r="C30" i="1" s="1"/>
  <c r="F12" i="1"/>
  <c r="F14" i="1"/>
  <c r="D39" i="1"/>
  <c r="F9" i="1"/>
  <c r="F26" i="1"/>
  <c r="F25" i="1"/>
  <c r="F15" i="1"/>
  <c r="F7" i="1"/>
  <c r="F21" i="1"/>
  <c r="F18" i="1"/>
  <c r="D6" i="1"/>
  <c r="C6" i="1"/>
  <c r="C5" i="1" s="1"/>
  <c r="C28" i="1" s="1"/>
  <c r="B26" i="1"/>
  <c r="B21" i="1"/>
  <c r="B18" i="1"/>
  <c r="B17" i="1" s="1"/>
  <c r="E17" i="1" s="1"/>
  <c r="B15" i="1"/>
  <c r="B14" i="1" s="1"/>
  <c r="E14" i="1" s="1"/>
  <c r="B12" i="1"/>
  <c r="E12" i="1" s="1"/>
  <c r="E9" i="1"/>
  <c r="B7" i="1"/>
  <c r="D11" i="4" l="1"/>
  <c r="E10" i="4"/>
  <c r="F10" i="4"/>
  <c r="D30" i="1"/>
  <c r="B6" i="1"/>
  <c r="E6" i="1" s="1"/>
  <c r="E79" i="1"/>
  <c r="F79" i="1"/>
  <c r="F71" i="1"/>
  <c r="E71" i="1"/>
  <c r="E78" i="1"/>
  <c r="F78" i="1"/>
  <c r="E39" i="1"/>
  <c r="F39" i="1"/>
  <c r="E18" i="1"/>
  <c r="E21" i="1"/>
  <c r="D5" i="1"/>
  <c r="F6" i="1"/>
  <c r="F20" i="1"/>
  <c r="E20" i="1"/>
  <c r="B25" i="1"/>
  <c r="E25" i="1" s="1"/>
  <c r="E26" i="1"/>
  <c r="E15" i="1"/>
  <c r="E7" i="1"/>
  <c r="F11" i="4" l="1"/>
  <c r="E11" i="4"/>
  <c r="D88" i="1"/>
  <c r="E88" i="1" s="1"/>
  <c r="E30" i="1"/>
  <c r="C88" i="1"/>
  <c r="F30" i="1"/>
  <c r="D28" i="1"/>
  <c r="F5" i="1"/>
  <c r="F28" i="1" s="1"/>
  <c r="B5" i="1"/>
  <c r="B28" i="1" s="1"/>
  <c r="F88" i="1" l="1"/>
  <c r="E5" i="1"/>
  <c r="E28" i="1" s="1"/>
  <c r="I17" i="5"/>
  <c r="I18" i="5"/>
  <c r="I20" i="5"/>
  <c r="I21" i="5"/>
  <c r="I22" i="5"/>
  <c r="I23" i="5"/>
  <c r="I26" i="5"/>
  <c r="I27" i="5"/>
  <c r="I28" i="5"/>
  <c r="I29" i="5"/>
  <c r="I30" i="5"/>
  <c r="I31" i="5"/>
  <c r="I32" i="5"/>
  <c r="I33" i="5"/>
  <c r="I34" i="5"/>
  <c r="I37" i="5"/>
  <c r="I38" i="5"/>
  <c r="I39" i="5"/>
  <c r="I42" i="5"/>
  <c r="I48" i="5"/>
  <c r="I54" i="5"/>
  <c r="I56" i="5"/>
  <c r="I58" i="5"/>
  <c r="I59" i="5"/>
  <c r="I62" i="5"/>
  <c r="I64" i="5"/>
  <c r="I65" i="5"/>
  <c r="I68" i="5"/>
  <c r="I75" i="5"/>
  <c r="I78" i="5"/>
  <c r="I86" i="5"/>
  <c r="I95" i="5"/>
  <c r="I98" i="5"/>
  <c r="I100" i="5"/>
  <c r="I102" i="5"/>
  <c r="I103" i="5"/>
  <c r="I116" i="5"/>
  <c r="I118" i="5"/>
  <c r="I119" i="5"/>
  <c r="I120" i="5"/>
  <c r="I121" i="5"/>
  <c r="I124" i="5"/>
  <c r="I125" i="5"/>
  <c r="I126" i="5"/>
  <c r="I127" i="5"/>
  <c r="I128" i="5"/>
  <c r="I130" i="5"/>
  <c r="I133" i="5"/>
  <c r="I136" i="5"/>
  <c r="I137" i="5"/>
  <c r="I144" i="5"/>
  <c r="I152" i="5"/>
  <c r="I154" i="5"/>
  <c r="I156" i="5"/>
  <c r="I159" i="5"/>
  <c r="I164" i="5"/>
  <c r="I165" i="5"/>
  <c r="I166" i="5"/>
  <c r="I167" i="5"/>
  <c r="I169" i="5"/>
  <c r="I170" i="5"/>
  <c r="I176" i="5"/>
  <c r="I180" i="5"/>
  <c r="I186" i="5"/>
  <c r="I197" i="5"/>
  <c r="I199" i="5"/>
  <c r="I205" i="5"/>
  <c r="I207" i="5"/>
  <c r="I209" i="5"/>
  <c r="I212" i="5"/>
  <c r="I217" i="5"/>
  <c r="I219" i="5"/>
  <c r="I221" i="5"/>
  <c r="I224" i="5"/>
  <c r="I230" i="5"/>
  <c r="I236" i="5"/>
  <c r="I244" i="5"/>
  <c r="I260" i="5"/>
  <c r="I262" i="5"/>
  <c r="I265" i="5"/>
  <c r="I273" i="5"/>
  <c r="I278" i="5"/>
  <c r="I279" i="5"/>
  <c r="H179" i="5" l="1"/>
  <c r="G179" i="5"/>
  <c r="G178" i="5" s="1"/>
  <c r="G177" i="5" s="1"/>
  <c r="G175" i="5"/>
  <c r="G174" i="5" s="1"/>
  <c r="H175" i="5"/>
  <c r="G270" i="5"/>
  <c r="G269" i="5" s="1"/>
  <c r="G268" i="5" s="1"/>
  <c r="H229" i="5"/>
  <c r="G229" i="5"/>
  <c r="H163" i="5"/>
  <c r="H162" i="5" s="1"/>
  <c r="G163" i="5"/>
  <c r="G162" i="5" s="1"/>
  <c r="G142" i="5"/>
  <c r="G141" i="5" s="1"/>
  <c r="H135" i="5"/>
  <c r="G135" i="5"/>
  <c r="G134" i="5" s="1"/>
  <c r="H123" i="5"/>
  <c r="H129" i="5"/>
  <c r="H132" i="5"/>
  <c r="G132" i="5"/>
  <c r="G131" i="5" s="1"/>
  <c r="G123" i="5"/>
  <c r="G129" i="5"/>
  <c r="H115" i="5"/>
  <c r="G115" i="5"/>
  <c r="H185" i="5"/>
  <c r="G185" i="5"/>
  <c r="G184" i="5" s="1"/>
  <c r="H94" i="5"/>
  <c r="G94" i="5"/>
  <c r="G93" i="5" s="1"/>
  <c r="H97" i="5"/>
  <c r="G97" i="5"/>
  <c r="H99" i="5"/>
  <c r="G99" i="5"/>
  <c r="H101" i="5"/>
  <c r="G101" i="5"/>
  <c r="H85" i="5"/>
  <c r="H82" i="5" s="1"/>
  <c r="G85" i="5"/>
  <c r="H67" i="5"/>
  <c r="G67" i="5"/>
  <c r="G66" i="5" s="1"/>
  <c r="H63" i="5"/>
  <c r="G63" i="5"/>
  <c r="H61" i="5"/>
  <c r="G61" i="5"/>
  <c r="H57" i="5"/>
  <c r="H55" i="5"/>
  <c r="H53" i="5"/>
  <c r="G57" i="5"/>
  <c r="G55" i="5"/>
  <c r="G53" i="5"/>
  <c r="H264" i="5"/>
  <c r="G264" i="5"/>
  <c r="H243" i="5"/>
  <c r="G243" i="5"/>
  <c r="G242" i="5" s="1"/>
  <c r="G241" i="5" s="1"/>
  <c r="G240" i="5" s="1"/>
  <c r="H235" i="5"/>
  <c r="G235" i="5"/>
  <c r="G234" i="5" s="1"/>
  <c r="H223" i="5"/>
  <c r="H220" i="5"/>
  <c r="H218" i="5"/>
  <c r="H216" i="5"/>
  <c r="G223" i="5"/>
  <c r="G220" i="5"/>
  <c r="G218" i="5"/>
  <c r="G216" i="5"/>
  <c r="H204" i="5"/>
  <c r="G204" i="5"/>
  <c r="H206" i="5"/>
  <c r="G206" i="5"/>
  <c r="H208" i="5"/>
  <c r="G208" i="5"/>
  <c r="H211" i="5"/>
  <c r="G211" i="5"/>
  <c r="G210" i="5" s="1"/>
  <c r="H196" i="5"/>
  <c r="G196" i="5"/>
  <c r="H198" i="5"/>
  <c r="G198" i="5"/>
  <c r="H151" i="5"/>
  <c r="G151" i="5"/>
  <c r="H153" i="5"/>
  <c r="G153" i="5"/>
  <c r="H155" i="5"/>
  <c r="G155" i="5"/>
  <c r="H158" i="5"/>
  <c r="H157" i="5" s="1"/>
  <c r="G158" i="5"/>
  <c r="G157" i="5" s="1"/>
  <c r="H74" i="5"/>
  <c r="G74" i="5"/>
  <c r="G76" i="5"/>
  <c r="H47" i="5"/>
  <c r="G47" i="5"/>
  <c r="G46" i="5" s="1"/>
  <c r="G45" i="5" s="1"/>
  <c r="G44" i="5" s="1"/>
  <c r="G43" i="5" s="1"/>
  <c r="H41" i="5"/>
  <c r="G41" i="5"/>
  <c r="G40" i="5" s="1"/>
  <c r="H25" i="5"/>
  <c r="G25" i="5"/>
  <c r="H16" i="5"/>
  <c r="G16" i="5"/>
  <c r="G233" i="5" l="1"/>
  <c r="G232" i="5" s="1"/>
  <c r="I216" i="5"/>
  <c r="I175" i="5"/>
  <c r="G82" i="5"/>
  <c r="I82" i="5" s="1"/>
  <c r="I218" i="5"/>
  <c r="I55" i="5"/>
  <c r="H174" i="5"/>
  <c r="I174" i="5" s="1"/>
  <c r="I53" i="5"/>
  <c r="I155" i="5"/>
  <c r="I185" i="5"/>
  <c r="I168" i="5"/>
  <c r="I196" i="5"/>
  <c r="I264" i="5"/>
  <c r="I101" i="5"/>
  <c r="I153" i="5"/>
  <c r="I211" i="5"/>
  <c r="I63" i="5"/>
  <c r="I99" i="5"/>
  <c r="I115" i="5"/>
  <c r="I204" i="5"/>
  <c r="I61" i="5"/>
  <c r="I163" i="5"/>
  <c r="I135" i="5"/>
  <c r="I143" i="5"/>
  <c r="I25" i="5"/>
  <c r="I19" i="5"/>
  <c r="H73" i="5"/>
  <c r="I74" i="5"/>
  <c r="H242" i="5"/>
  <c r="I243" i="5"/>
  <c r="I97" i="5"/>
  <c r="I16" i="5"/>
  <c r="I157" i="5"/>
  <c r="I158" i="5"/>
  <c r="I198" i="5"/>
  <c r="I206" i="5"/>
  <c r="I259" i="5"/>
  <c r="I57" i="5"/>
  <c r="I85" i="5"/>
  <c r="I94" i="5"/>
  <c r="H131" i="5"/>
  <c r="I131" i="5" s="1"/>
  <c r="I132" i="5"/>
  <c r="I277" i="5"/>
  <c r="I41" i="5"/>
  <c r="I220" i="5"/>
  <c r="I129" i="5"/>
  <c r="I35" i="5"/>
  <c r="I208" i="5"/>
  <c r="H66" i="5"/>
  <c r="I66" i="5" s="1"/>
  <c r="I67" i="5"/>
  <c r="I179" i="5"/>
  <c r="I123" i="5"/>
  <c r="I151" i="5"/>
  <c r="I271" i="5"/>
  <c r="H46" i="5"/>
  <c r="I46" i="5" s="1"/>
  <c r="I47" i="5"/>
  <c r="H222" i="5"/>
  <c r="I223" i="5"/>
  <c r="H76" i="5"/>
  <c r="I76" i="5" s="1"/>
  <c r="I77" i="5"/>
  <c r="H234" i="5"/>
  <c r="I235" i="5"/>
  <c r="H228" i="5"/>
  <c r="I229" i="5"/>
  <c r="H178" i="5"/>
  <c r="I178" i="5" s="1"/>
  <c r="G276" i="5"/>
  <c r="G275" i="5" s="1"/>
  <c r="G274" i="5" s="1"/>
  <c r="G267" i="5" s="1"/>
  <c r="G266" i="5" s="1"/>
  <c r="H276" i="5"/>
  <c r="H270" i="5"/>
  <c r="G228" i="5"/>
  <c r="G227" i="5" s="1"/>
  <c r="G226" i="5" s="1"/>
  <c r="G225" i="5" s="1"/>
  <c r="G161" i="5"/>
  <c r="G160" i="5" s="1"/>
  <c r="H142" i="5"/>
  <c r="I142" i="5" s="1"/>
  <c r="H134" i="5"/>
  <c r="I134" i="5" s="1"/>
  <c r="G114" i="5"/>
  <c r="G110" i="5" s="1"/>
  <c r="G109" i="5" s="1"/>
  <c r="G96" i="5"/>
  <c r="G92" i="5" s="1"/>
  <c r="G91" i="5" s="1"/>
  <c r="C26" i="4" s="1"/>
  <c r="C27" i="4" s="1"/>
  <c r="H184" i="5"/>
  <c r="H96" i="5"/>
  <c r="H93" i="5"/>
  <c r="I93" i="5" s="1"/>
  <c r="G52" i="5"/>
  <c r="H52" i="5"/>
  <c r="H60" i="5"/>
  <c r="G60" i="5"/>
  <c r="G258" i="5"/>
  <c r="G257" i="5" s="1"/>
  <c r="G256" i="5" s="1"/>
  <c r="G255" i="5" s="1"/>
  <c r="H258" i="5"/>
  <c r="G215" i="5"/>
  <c r="H215" i="5"/>
  <c r="G222" i="5"/>
  <c r="G203" i="5"/>
  <c r="G202" i="5" s="1"/>
  <c r="G201" i="5" s="1"/>
  <c r="H203" i="5"/>
  <c r="H210" i="5"/>
  <c r="I210" i="5" s="1"/>
  <c r="H195" i="5"/>
  <c r="G195" i="5"/>
  <c r="G194" i="5" s="1"/>
  <c r="G193" i="5" s="1"/>
  <c r="G192" i="5" s="1"/>
  <c r="H150" i="5"/>
  <c r="G183" i="5"/>
  <c r="G182" i="5" s="1"/>
  <c r="G181" i="5" s="1"/>
  <c r="G150" i="5"/>
  <c r="G149" i="5" s="1"/>
  <c r="G148" i="5" s="1"/>
  <c r="G73" i="5"/>
  <c r="G72" i="5" s="1"/>
  <c r="G71" i="5" s="1"/>
  <c r="H15" i="5"/>
  <c r="G15" i="5"/>
  <c r="G14" i="5" s="1"/>
  <c r="G13" i="5" s="1"/>
  <c r="H40" i="5"/>
  <c r="I40" i="5" s="1"/>
  <c r="C38" i="4" l="1"/>
  <c r="C39" i="4" s="1"/>
  <c r="G231" i="5"/>
  <c r="I234" i="5"/>
  <c r="H233" i="5"/>
  <c r="I233" i="5" s="1"/>
  <c r="C6" i="4"/>
  <c r="C7" i="4" s="1"/>
  <c r="C30" i="4"/>
  <c r="C31" i="4" s="1"/>
  <c r="G12" i="5"/>
  <c r="C14" i="4"/>
  <c r="G254" i="5"/>
  <c r="G81" i="5"/>
  <c r="I258" i="5"/>
  <c r="I203" i="5"/>
  <c r="H72" i="5"/>
  <c r="H71" i="5" s="1"/>
  <c r="H45" i="5"/>
  <c r="I45" i="5" s="1"/>
  <c r="I96" i="5"/>
  <c r="I60" i="5"/>
  <c r="I222" i="5"/>
  <c r="H81" i="5"/>
  <c r="I15" i="5"/>
  <c r="H194" i="5"/>
  <c r="I194" i="5" s="1"/>
  <c r="I195" i="5"/>
  <c r="H161" i="5"/>
  <c r="I162" i="5"/>
  <c r="H227" i="5"/>
  <c r="I228" i="5"/>
  <c r="H183" i="5"/>
  <c r="I184" i="5"/>
  <c r="H269" i="5"/>
  <c r="I270" i="5"/>
  <c r="H149" i="5"/>
  <c r="I150" i="5"/>
  <c r="H275" i="5"/>
  <c r="I275" i="5" s="1"/>
  <c r="I276" i="5"/>
  <c r="H241" i="5"/>
  <c r="I242" i="5"/>
  <c r="I215" i="5"/>
  <c r="I52" i="5"/>
  <c r="H177" i="5"/>
  <c r="I177" i="5" s="1"/>
  <c r="I73" i="5"/>
  <c r="G147" i="5"/>
  <c r="H141" i="5"/>
  <c r="I141" i="5" s="1"/>
  <c r="H214" i="5"/>
  <c r="H92" i="5"/>
  <c r="H51" i="5"/>
  <c r="G51" i="5"/>
  <c r="G50" i="5" s="1"/>
  <c r="H257" i="5"/>
  <c r="I257" i="5" s="1"/>
  <c r="G214" i="5"/>
  <c r="G213" i="5" s="1"/>
  <c r="H202" i="5"/>
  <c r="I202" i="5" s="1"/>
  <c r="H14" i="5"/>
  <c r="I14" i="5" s="1"/>
  <c r="C22" i="4" l="1"/>
  <c r="C23" i="4" s="1"/>
  <c r="G80" i="5"/>
  <c r="G70" i="5"/>
  <c r="I92" i="5"/>
  <c r="H91" i="5"/>
  <c r="D26" i="4" s="1"/>
  <c r="G200" i="5"/>
  <c r="C34" i="4"/>
  <c r="C35" i="4" s="1"/>
  <c r="I80" i="5"/>
  <c r="I71" i="5"/>
  <c r="G49" i="5"/>
  <c r="G11" i="5" s="1"/>
  <c r="C18" i="4"/>
  <c r="C19" i="4" s="1"/>
  <c r="C15" i="4"/>
  <c r="H274" i="5"/>
  <c r="I274" i="5" s="1"/>
  <c r="I81" i="5"/>
  <c r="H232" i="5"/>
  <c r="H193" i="5"/>
  <c r="I193" i="5" s="1"/>
  <c r="I72" i="5"/>
  <c r="H44" i="5"/>
  <c r="I44" i="5" s="1"/>
  <c r="H226" i="5"/>
  <c r="I227" i="5"/>
  <c r="H148" i="5"/>
  <c r="I148" i="5" s="1"/>
  <c r="I149" i="5"/>
  <c r="H160" i="5"/>
  <c r="I160" i="5" s="1"/>
  <c r="I161" i="5"/>
  <c r="I51" i="5"/>
  <c r="H268" i="5"/>
  <c r="I268" i="5" s="1"/>
  <c r="I269" i="5"/>
  <c r="H182" i="5"/>
  <c r="H181" i="5" s="1"/>
  <c r="I183" i="5"/>
  <c r="H213" i="5"/>
  <c r="I214" i="5"/>
  <c r="H240" i="5"/>
  <c r="I240" i="5" s="1"/>
  <c r="I241" i="5"/>
  <c r="H50" i="5"/>
  <c r="H256" i="5"/>
  <c r="I256" i="5" s="1"/>
  <c r="H201" i="5"/>
  <c r="I201" i="5" s="1"/>
  <c r="H13" i="5"/>
  <c r="B20" i="3"/>
  <c r="C20" i="3"/>
  <c r="D22" i="4" l="1"/>
  <c r="D23" i="4" s="1"/>
  <c r="I91" i="5"/>
  <c r="G69" i="5"/>
  <c r="G10" i="5" s="1"/>
  <c r="G9" i="5" s="1"/>
  <c r="G8" i="5" s="1"/>
  <c r="I232" i="5"/>
  <c r="D38" i="4"/>
  <c r="D27" i="4"/>
  <c r="E26" i="4"/>
  <c r="F26" i="4"/>
  <c r="I213" i="5"/>
  <c r="D34" i="4"/>
  <c r="D6" i="4"/>
  <c r="F6" i="4" s="1"/>
  <c r="C41" i="4"/>
  <c r="C42" i="4" s="1"/>
  <c r="I50" i="5"/>
  <c r="D18" i="4"/>
  <c r="I13" i="5"/>
  <c r="D14" i="4"/>
  <c r="H192" i="5"/>
  <c r="I192" i="5" s="1"/>
  <c r="H43" i="5"/>
  <c r="I43" i="5" s="1"/>
  <c r="H267" i="5"/>
  <c r="I267" i="5" s="1"/>
  <c r="H231" i="5"/>
  <c r="I231" i="5" s="1"/>
  <c r="H147" i="5"/>
  <c r="I147" i="5" s="1"/>
  <c r="I182" i="5"/>
  <c r="I181" i="5"/>
  <c r="H225" i="5"/>
  <c r="I225" i="5" s="1"/>
  <c r="I226" i="5"/>
  <c r="H49" i="5"/>
  <c r="I49" i="5" s="1"/>
  <c r="H200" i="5"/>
  <c r="I200" i="5" s="1"/>
  <c r="H255" i="5"/>
  <c r="H12" i="5"/>
  <c r="I12" i="5" s="1"/>
  <c r="D20" i="3"/>
  <c r="C21" i="3"/>
  <c r="B21" i="3"/>
  <c r="F22" i="4" l="1"/>
  <c r="E22" i="4"/>
  <c r="E6" i="4"/>
  <c r="D7" i="4"/>
  <c r="F7" i="4" s="1"/>
  <c r="F23" i="4"/>
  <c r="E23" i="4"/>
  <c r="F38" i="4"/>
  <c r="D39" i="4"/>
  <c r="E38" i="4"/>
  <c r="E27" i="4"/>
  <c r="F27" i="4"/>
  <c r="E34" i="4"/>
  <c r="F34" i="4"/>
  <c r="D35" i="4"/>
  <c r="D19" i="4"/>
  <c r="F18" i="4"/>
  <c r="E18" i="4"/>
  <c r="F14" i="4"/>
  <c r="E14" i="4"/>
  <c r="D15" i="4"/>
  <c r="I255" i="5"/>
  <c r="I245" i="5"/>
  <c r="H266" i="5"/>
  <c r="I266" i="5" s="1"/>
  <c r="H11" i="5"/>
  <c r="I11" i="5" s="1"/>
  <c r="H254" i="5"/>
  <c r="I254" i="5" s="1"/>
  <c r="D21" i="3"/>
  <c r="E7" i="4" l="1"/>
  <c r="E39" i="4"/>
  <c r="F39" i="4"/>
  <c r="F35" i="4"/>
  <c r="E35" i="4"/>
  <c r="E19" i="4"/>
  <c r="F19" i="4"/>
  <c r="E15" i="4"/>
  <c r="F15" i="4"/>
  <c r="I117" i="5"/>
  <c r="H114" i="5" l="1"/>
  <c r="H110" i="5" s="1"/>
  <c r="H109" i="5" s="1"/>
  <c r="D30" i="4" s="1"/>
  <c r="E30" i="4" l="1"/>
  <c r="F30" i="4"/>
  <c r="D31" i="4"/>
  <c r="D41" i="4"/>
  <c r="I114" i="5"/>
  <c r="F41" i="4" l="1"/>
  <c r="E41" i="4"/>
  <c r="D42" i="4"/>
  <c r="E31" i="4"/>
  <c r="F31" i="4"/>
  <c r="I110" i="5"/>
  <c r="F42" i="4" l="1"/>
  <c r="E42" i="4"/>
  <c r="I109" i="5"/>
  <c r="H70" i="5"/>
  <c r="H69" i="5" s="1"/>
  <c r="I70" i="5" l="1"/>
  <c r="H10" i="5" l="1"/>
  <c r="I69" i="5"/>
  <c r="I10" i="5" l="1"/>
  <c r="H9" i="5"/>
  <c r="I9" i="5" l="1"/>
  <c r="H8" i="5"/>
  <c r="I8" i="5" s="1"/>
</calcChain>
</file>

<file path=xl/sharedStrings.xml><?xml version="1.0" encoding="utf-8"?>
<sst xmlns="http://schemas.openxmlformats.org/spreadsheetml/2006/main" count="551" uniqueCount="276">
  <si>
    <t>Oznaka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</si>
  <si>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</si>
  <si>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</si>
  <si>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</si>
  <si>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</si>
  <si>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</si>
  <si>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</si>
  <si>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</si>
  <si>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</si>
  <si>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</si>
  <si>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</si>
  <si>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</si>
  <si>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</si>
  <si>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</si>
  <si>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</si>
  <si>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</si>
  <si>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</si>
  <si>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</si>
  <si>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</si>
  <si>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</si>
  <si>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</si>
  <si>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</si>
  <si>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</si>
  <si>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</si>
  <si>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</si>
  <si>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</si>
  <si>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</si>
  <si>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</si>
  <si>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</si>
  <si>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</si>
  <si>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</si>
  <si>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</si>
  <si>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</si>
  <si>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</si>
  <si>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</si>
  <si>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</si>
  <si>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</si>
  <si>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</si>
  <si>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</si>
  <si>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</si>
  <si>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</si>
  <si>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</si>
  <si>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</si>
  <si>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</si>
  <si>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</si>
  <si>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</si>
  <si>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</si>
  <si>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</si>
  <si>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</si>
  <si>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</si>
  <si>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</si>
  <si>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</si>
  <si>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</si>
  <si>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</si>
  <si>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</si>
  <si>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</si>
  <si>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</si>
  <si>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</si>
  <si>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</si>
  <si>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</si>
  <si>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</si>
  <si>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</si>
  <si>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</si>
  <si>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</si>
  <si>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4241 Knjige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</si>
  <si>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</si>
  <si>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</si>
  <si>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</si>
  <si>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</si>
  <si>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</si>
  <si>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</si>
  <si>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</si>
  <si>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</si>
  <si>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</si>
  <si>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</si>
  <si>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 xml:space="preserve">I. OPĆI DIO  </t>
  </si>
  <si>
    <t>638 Pmoći temeljem prijenosa EU sredstava</t>
  </si>
  <si>
    <t>6381 Tekuće pomoći temeljem prijenosa EU</t>
  </si>
  <si>
    <t>3235 zakupnine i najamnine</t>
  </si>
  <si>
    <t>Proračunski korisnik 01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</si>
  <si>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</si>
  <si>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</si>
  <si>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</si>
  <si>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</si>
  <si>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</si>
  <si>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</si>
  <si>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</si>
  <si>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3213</t>
  </si>
  <si>
    <t>322</t>
  </si>
  <si>
    <t>Rashodi za materijal i energiju</t>
  </si>
  <si>
    <t>3221</t>
  </si>
  <si>
    <t>3223</t>
  </si>
  <si>
    <t>3225</t>
  </si>
  <si>
    <t>323</t>
  </si>
  <si>
    <t>Rashodi za usluge</t>
  </si>
  <si>
    <t>3231</t>
  </si>
  <si>
    <t>3234</t>
  </si>
  <si>
    <t>3235</t>
  </si>
  <si>
    <t>3236</t>
  </si>
  <si>
    <t>3237</t>
  </si>
  <si>
    <t>3238</t>
  </si>
  <si>
    <t>3239</t>
  </si>
  <si>
    <t>329</t>
  </si>
  <si>
    <t>Ostali nespomenuti rashodi poslovanja</t>
  </si>
  <si>
    <t>3294</t>
  </si>
  <si>
    <t>3299</t>
  </si>
  <si>
    <t>34</t>
  </si>
  <si>
    <t>Financijski rashodi</t>
  </si>
  <si>
    <t>343</t>
  </si>
  <si>
    <t>Ostali financijski rashodi</t>
  </si>
  <si>
    <t>3431</t>
  </si>
  <si>
    <t>37</t>
  </si>
  <si>
    <t>Naknade građanima i kućanstvima na temelju osiguranja i druge naknade</t>
  </si>
  <si>
    <t>372</t>
  </si>
  <si>
    <t>Ostale naknade građanima i kućanstvima iz proračuna</t>
  </si>
  <si>
    <t>Postrojenja i oprema</t>
  </si>
  <si>
    <t>Opći prihodi i primici</t>
  </si>
  <si>
    <t>Rashodi za zaposlene</t>
  </si>
  <si>
    <t>Ostali rashodi za zaposlene</t>
  </si>
  <si>
    <t>Doprinosi na plaće</t>
  </si>
  <si>
    <t>Izvor  31</t>
  </si>
  <si>
    <t>Aktivnost A18054001</t>
  </si>
  <si>
    <t>MATERIJALNI I FINANCIJSKI RASHODI</t>
  </si>
  <si>
    <t>Razdjel 8</t>
  </si>
  <si>
    <t>Upravni odjel za obrazovanje, šport, socijalnu skrb i civilno društvo</t>
  </si>
  <si>
    <t>Glava 8-31</t>
  </si>
  <si>
    <t>Osnovno školstvo</t>
  </si>
  <si>
    <t>Potpore za decentralizirane izdatke</t>
  </si>
  <si>
    <t>Račun</t>
  </si>
  <si>
    <t>Index (4/3)</t>
  </si>
  <si>
    <t>Vrsta rashoda/ izdataka</t>
  </si>
  <si>
    <t>18054 DECENTRALIZIRANE FUNKCIJE - MINIMALNI FINANCIJSKI STANDARD</t>
  </si>
  <si>
    <t>Energija</t>
  </si>
  <si>
    <t>Uredski materijal I ostali materijalni rshodi</t>
  </si>
  <si>
    <t>Službena putovanja</t>
  </si>
  <si>
    <t>Stručno usavršavanje zaposlenika</t>
  </si>
  <si>
    <t>Licence</t>
  </si>
  <si>
    <t>Reprezentacija</t>
  </si>
  <si>
    <t>Aktivnost A18054003</t>
  </si>
  <si>
    <t>TEKUĆE I INVESTICIJSKO ODRŽAVANJE - MINIMALNI FINANCIJSKI STANDARD</t>
  </si>
  <si>
    <t>Usluge tekućeg i investicijskog održavanja</t>
  </si>
  <si>
    <t>18055 DECENTRALIZIRANE FUNKCIJE - IZNAD MINIMALNOG FINANCIJSKOG STANDARDA</t>
  </si>
  <si>
    <t>Aktivnost A18055002</t>
  </si>
  <si>
    <t>OSTALI PROJEKTI U OSNOVNOM ŠKOLSTVU</t>
  </si>
  <si>
    <t>Izvor  11</t>
  </si>
  <si>
    <t>Komunalne usluge</t>
  </si>
  <si>
    <t>Materijal i sirovine</t>
  </si>
  <si>
    <t>Plaće (bruto)</t>
  </si>
  <si>
    <t>Plaće za redovan rad</t>
  </si>
  <si>
    <t>Doprinosi za obvezno osiguranje u slučaju nezaposlenosti</t>
  </si>
  <si>
    <t>Zatezne kamate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</si>
  <si>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</si>
  <si>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</si>
  <si>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</si>
  <si>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</si>
  <si>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</si>
  <si>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</si>
  <si>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Izvor  44</t>
  </si>
  <si>
    <t>Aktivnost A18055040</t>
  </si>
  <si>
    <t>SHEMA ŠKOLSKOG VOĆA</t>
  </si>
  <si>
    <t>Izvor  42</t>
  </si>
  <si>
    <t>Namjenske tekuće pomoći</t>
  </si>
  <si>
    <t>EU fondovi - pomoći</t>
  </si>
  <si>
    <t>18056 KAPITALNO ULAGANJE U ŠKOLSTVO - MINIMALNI FINANCIJSKI STANDARD</t>
  </si>
  <si>
    <t>Aktivnost A18056002</t>
  </si>
  <si>
    <t>ŠKOLSKA OPREMA</t>
  </si>
  <si>
    <t>Knjige</t>
  </si>
  <si>
    <t>Aktivnost A18054004</t>
  </si>
  <si>
    <t>REDOVNA DJELATNOST OSNOVNOG OBRAZOVANJA</t>
  </si>
  <si>
    <t>Izvor  49</t>
  </si>
  <si>
    <t>Pomoći iz državnog proračuna za plaće te ostale rashode za zaposlene</t>
  </si>
  <si>
    <t>Izvor  25</t>
  </si>
  <si>
    <t>Vlastiti prihodi proračunskih korisnika</t>
  </si>
  <si>
    <t>Troškovi sudskih postupaka</t>
  </si>
  <si>
    <t>Uredska oprema i namještaj</t>
  </si>
  <si>
    <t>Oprema za održavanje i zaštitu</t>
  </si>
  <si>
    <t>Rashodi za nabavu nefinancijske imovine</t>
  </si>
  <si>
    <t>Izvor  29</t>
  </si>
  <si>
    <t>Naknade za prijevoz, za rad na terenu i odvojeni život</t>
  </si>
  <si>
    <t>Materijal i dijelovi za tekuće i investicijsko održavanje</t>
  </si>
  <si>
    <t>Ostale usluge</t>
  </si>
  <si>
    <t>Intelektualne i osobne usluge</t>
  </si>
  <si>
    <t>Izvor  55</t>
  </si>
  <si>
    <t>Donacije i ostali namjenski prihodi proračunskih korisnika</t>
  </si>
  <si>
    <t xml:space="preserve">Izvršenje rashoda i izdataka po ekonomskoj i programskoj klasifikaciji i izvorima financiranja </t>
  </si>
  <si>
    <t>Zdravstvene i veterinarske usluge</t>
  </si>
  <si>
    <t>Naknade građanima i kućanstvima u novcu</t>
  </si>
  <si>
    <t>Naknade građanima i kućanstvima u naravi</t>
  </si>
  <si>
    <t>Knjige, umjetnička djela i ostale izložbene vrijednosti</t>
  </si>
  <si>
    <t>Višak/manjak prihoda proračunskih korisnika</t>
  </si>
  <si>
    <t>Usluge telefona, pošte i prijevoza</t>
  </si>
  <si>
    <t>18057 KAPITALNO ULAGANJE U ŠKOLSTVO - IZNAD MINIMALNOG FINANCIJSKOG STANDARDA</t>
  </si>
  <si>
    <t>Aktivnost A18057001</t>
  </si>
  <si>
    <t>NABAVA ŠKOLSKIH UDŽBENIKA</t>
  </si>
  <si>
    <t>Aktivnost A18055006</t>
  </si>
  <si>
    <t>PRODUŽENI BORAVAK</t>
  </si>
  <si>
    <t>Sažetak izvršenja po računu prihoda i rashoda i računu financiranja:</t>
  </si>
  <si>
    <t>Naziv</t>
  </si>
  <si>
    <t>Višak/manjak + Neto financiranje</t>
  </si>
  <si>
    <t>Ukupan donos viška iz prethodnh godina</t>
  </si>
  <si>
    <t>Višak iz prethodnih godina koji se potrošio</t>
  </si>
  <si>
    <t>C. RASPOLOŽIVA SREDSTVA IZ PRETHODNIH GODINA (rezultat na 922)</t>
  </si>
  <si>
    <t>Konto</t>
  </si>
  <si>
    <t>Izvršenje 2022</t>
  </si>
  <si>
    <t>Indeks  4/2</t>
  </si>
  <si>
    <t>IZVRŠENJE PRIHODA I RASHODA PREMA EKONOMSKOJ KLASIFIKACIJI</t>
  </si>
  <si>
    <t>IZVRŠENJE PRIHODA I RASHODA PREMA IZVORIMA FINANCIRANJA</t>
  </si>
  <si>
    <t>Brojčana oznaka i naziv izvora financiranja</t>
  </si>
  <si>
    <t>Indeks 4/2</t>
  </si>
  <si>
    <t>Prihodi</t>
  </si>
  <si>
    <t>Rashodi</t>
  </si>
  <si>
    <t>Razlika</t>
  </si>
  <si>
    <t>Izvor 31 - Potpore za decentralizirane izdatke</t>
  </si>
  <si>
    <t>Izvor 49 - Pomoći iz državnog proračuna za plaće te ostale rashode za zaposlene</t>
  </si>
  <si>
    <t>Izvor 25 - Vlastiti prihodi proračunskih korisnika</t>
  </si>
  <si>
    <t>Izvor 29 - Višak/manjak prihoda proračunskih korisnika</t>
  </si>
  <si>
    <t>Izvor 55 - Donacije i ostali namjenski prihodi proračunskih korisnika</t>
  </si>
  <si>
    <t>Izvor 44 - EU fondovi - pomoći</t>
  </si>
  <si>
    <t>Izvor 42 - Namjenske tekuće pomoći</t>
  </si>
  <si>
    <t>Izvor 11 - Opći prihodi i primici</t>
  </si>
  <si>
    <t>Indeks 4/3</t>
  </si>
  <si>
    <t>UKUPNO PRIHODI</t>
  </si>
  <si>
    <t>UKUPNO RASHODI</t>
  </si>
  <si>
    <t>PRENESENI VIŠAK PRIHODA</t>
  </si>
  <si>
    <t>Usluge promidžbe i informiranja</t>
  </si>
  <si>
    <t>Uredski materijal i ostali materijalni rashodi</t>
  </si>
  <si>
    <t>Sitni inventar i autogume</t>
  </si>
  <si>
    <t>Računalne usluge</t>
  </si>
  <si>
    <t>Članarine i norme</t>
  </si>
  <si>
    <t>Bankarske usluge i usluge platnog prometa</t>
  </si>
  <si>
    <t>Doprinosi za obvezno zdravstveno osiguranje</t>
  </si>
  <si>
    <t>Rashodi za nabavu i proizvedene dugotrajne imovine</t>
  </si>
  <si>
    <t>Pristojbe i naknade</t>
  </si>
  <si>
    <t>Rashodi za nabavu proizvedene dugotrajne imovine</t>
  </si>
  <si>
    <t>Službena, radna i službena odjeća</t>
  </si>
  <si>
    <t>Izvor 55</t>
  </si>
  <si>
    <t>OŠ MOKOŠICA, DUBROVNIK</t>
  </si>
  <si>
    <t>633 Pomoći proraćunu iz drugih proračuna i izvanproračunskim korisnicima</t>
  </si>
  <si>
    <t>6331 Tekuće pomoći proračunu iz drugih proračuna i izvanproračunskim korisnicima</t>
  </si>
  <si>
    <t xml:space="preserve">Indeks 4./3. </t>
  </si>
  <si>
    <t>3293 Reprezentacija</t>
  </si>
  <si>
    <t>3721 Naknade građanima i kućanstvima u novcu</t>
  </si>
  <si>
    <t>4222 Komunikacijska oprema</t>
  </si>
  <si>
    <t>4223 Oprema za održavanje i zaštitu</t>
  </si>
  <si>
    <t>Službena, radna i zaštitna odjeća i obuća</t>
  </si>
  <si>
    <t>Premije osiguranja</t>
  </si>
  <si>
    <t>Ostali rashodi</t>
  </si>
  <si>
    <t>Tekuće donacije</t>
  </si>
  <si>
    <t>Tekuće donacije u naravi</t>
  </si>
  <si>
    <t>Uređaji, strojevi i oprema za ostale namjene</t>
  </si>
  <si>
    <t>Izvor  22</t>
  </si>
  <si>
    <t>Višak/manjak prihoda</t>
  </si>
  <si>
    <t>Aktivnost A18055039</t>
  </si>
  <si>
    <t>Aktivnost A18055043</t>
  </si>
  <si>
    <t>PREHRANA ZA UČENIKE U OSNOVNIM ŠKOLAMA</t>
  </si>
  <si>
    <t>3292 Premije osiguranja</t>
  </si>
  <si>
    <t>38 Ostali rashodi</t>
  </si>
  <si>
    <t>381 Tekuće donacije</t>
  </si>
  <si>
    <t>3812 Tekuće donacije u naravi</t>
  </si>
  <si>
    <t>4227 Uređaji, strojevi i oprema za ostale namjene</t>
  </si>
  <si>
    <t>Izvorni plan   2023</t>
  </si>
  <si>
    <t>Izvršenje 2023</t>
  </si>
  <si>
    <t>Tekući plan 2023</t>
  </si>
  <si>
    <t>Izvršenje plana 2023</t>
  </si>
  <si>
    <t>Izvorni plan 2023</t>
  </si>
  <si>
    <t>Izvor 22 - Višak/manjak prihoda</t>
  </si>
  <si>
    <t>GODIŠNJI  IZVJEŠTAJ O IZVRŠENJU FINANCIJSKOG PLANA ZA 2023. GODINU</t>
  </si>
  <si>
    <t>Izvršenje  2023</t>
  </si>
  <si>
    <t xml:space="preserve"> Godišnji izvještaj izvršenja financijskog plana za 2023. godinu čini izvršenje prihoda i rashoda te primitaka i izdataka po ekonomskoj klasifikaciji  te izvršenje rashoda prema izvorima i programskoj klasifikaciji.</t>
  </si>
  <si>
    <t>Na temelju Zakona o proračunu (NN 144/21) i Pravilnikom o polugodišnjem i godišnjem izvještaju o izvršenju proračuna (NN 24/13, 102/17, 1/20, 147/20) Školski odbor na 27. sjednici dana 7. srpnja 2023. godine donosi:</t>
  </si>
  <si>
    <t>Naknade građanima i kućanstvima unaravi</t>
  </si>
  <si>
    <t>Komunikacijska oprema</t>
  </si>
  <si>
    <t>Sportska i glazbena oprema</t>
  </si>
  <si>
    <t>4226 Sportska i glazbena oprema</t>
  </si>
  <si>
    <t>663 Donacije od pravnih i fizičkih osoba izvan općeg proračuna</t>
  </si>
  <si>
    <t>6632 Kapitalne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</si>
</sst>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rgb="FF000000"/>
      <name val="Calibri Light"/>
      <family val="2"/>
      <charset val="238"/>
    </font>
    <font>
      <sz val="11"/>
      <color theme="1"/>
      <name val="Calibri"/>
      <family val="2"/>
      <scheme val="minor"/>
    </font>
    <font>
      <b/>
      <sz val="9"/>
      <color rgb="FF7030A0"/>
      <name val="Verdana"/>
      <family val="2"/>
      <charset val="238"/>
    </font>
    <font>
      <b/>
      <sz val="9"/>
      <color theme="4" tint="-0.249977111117893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color rgb="FF00B0F0"/>
      <name val="Verdana"/>
      <family val="2"/>
      <charset val="238"/>
    </font>
    <font>
      <b/>
      <sz val="9"/>
      <color rgb="FF00B050"/>
      <name val="Verdana"/>
      <family val="2"/>
      <charset val="238"/>
    </font>
    <font>
      <b/>
      <sz val="9"/>
      <color theme="5"/>
      <name val="Verdana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4" tint="-0.249977111117893"/>
      <name val="Verdana"/>
      <family val="2"/>
      <charset val="238"/>
    </font>
    <font>
      <b/>
      <sz val="10"/>
      <color rgb="FF7030A0"/>
      <name val="Verdana"/>
      <family val="2"/>
      <charset val="238"/>
    </font>
    <font>
      <b/>
      <i/>
      <sz val="8"/>
      <color theme="7" tint="-0.249977111117893"/>
      <name val="Verdana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color rgb="FF7030A0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22" fillId="0" borderId="0" xfId="0" applyFont="1" applyAlignment="1">
      <alignment horizontal="left" indent="1"/>
    </xf>
    <xf numFmtId="0" fontId="23" fillId="3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4" fillId="0" borderId="10" xfId="0" applyFont="1" applyBorder="1" applyAlignment="1">
      <alignment horizontal="center" vertical="center" wrapText="1"/>
    </xf>
    <xf numFmtId="4" fontId="25" fillId="33" borderId="11" xfId="0" applyNumberFormat="1" applyFont="1" applyFill="1" applyBorder="1" applyAlignment="1">
      <alignment horizontal="right" wrapText="1" indent="1"/>
    </xf>
    <xf numFmtId="4" fontId="25" fillId="33" borderId="19" xfId="0" applyNumberFormat="1" applyFont="1" applyFill="1" applyBorder="1" applyAlignment="1">
      <alignment horizontal="right" wrapText="1" indent="1"/>
    </xf>
    <xf numFmtId="0" fontId="25" fillId="33" borderId="11" xfId="0" applyFont="1" applyFill="1" applyBorder="1" applyAlignment="1">
      <alignment horizontal="left" wrapText="1"/>
    </xf>
    <xf numFmtId="0" fontId="25" fillId="33" borderId="16" xfId="0" applyFont="1" applyFill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4" fontId="20" fillId="0" borderId="0" xfId="0" applyNumberFormat="1" applyFont="1"/>
    <xf numFmtId="0" fontId="19" fillId="35" borderId="11" xfId="0" applyFont="1" applyFill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33" borderId="11" xfId="0" applyFont="1" applyFill="1" applyBorder="1" applyAlignment="1">
      <alignment horizontal="left" wrapText="1"/>
    </xf>
    <xf numFmtId="0" fontId="30" fillId="0" borderId="0" xfId="0" applyFont="1"/>
    <xf numFmtId="0" fontId="31" fillId="33" borderId="11" xfId="0" applyFont="1" applyFill="1" applyBorder="1" applyAlignment="1">
      <alignment horizontal="left" wrapText="1"/>
    </xf>
    <xf numFmtId="0" fontId="22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>
      <alignment horizontal="left" wrapText="1"/>
    </xf>
    <xf numFmtId="0" fontId="27" fillId="35" borderId="0" xfId="0" applyFont="1" applyFill="1" applyAlignment="1">
      <alignment horizontal="left" wrapText="1"/>
    </xf>
    <xf numFmtId="4" fontId="27" fillId="35" borderId="0" xfId="0" applyNumberFormat="1" applyFont="1" applyFill="1" applyAlignment="1">
      <alignment horizontal="left" wrapText="1"/>
    </xf>
    <xf numFmtId="0" fontId="36" fillId="35" borderId="0" xfId="0" applyFont="1" applyFill="1" applyAlignment="1">
      <alignment horizontal="left" wrapText="1"/>
    </xf>
    <xf numFmtId="0" fontId="37" fillId="35" borderId="0" xfId="0" applyFont="1" applyFill="1" applyAlignment="1">
      <alignment horizontal="left" wrapText="1"/>
    </xf>
    <xf numFmtId="0" fontId="32" fillId="0" borderId="0" xfId="0" applyFont="1" applyAlignment="1">
      <alignment horizontal="left" indent="1"/>
    </xf>
    <xf numFmtId="0" fontId="32" fillId="0" borderId="0" xfId="0" applyFont="1" applyAlignment="1">
      <alignment horizontal="left" wrapText="1"/>
    </xf>
    <xf numFmtId="0" fontId="38" fillId="35" borderId="0" xfId="0" applyFont="1" applyFill="1" applyAlignment="1">
      <alignment horizontal="left" wrapText="1"/>
    </xf>
    <xf numFmtId="0" fontId="33" fillId="35" borderId="0" xfId="0" applyFont="1" applyFill="1" applyAlignment="1">
      <alignment horizontal="left" wrapText="1"/>
    </xf>
    <xf numFmtId="0" fontId="39" fillId="35" borderId="0" xfId="0" applyFont="1" applyFill="1" applyAlignment="1">
      <alignment horizontal="left" wrapText="1"/>
    </xf>
    <xf numFmtId="0" fontId="40" fillId="35" borderId="0" xfId="0" applyFont="1" applyFill="1" applyAlignment="1">
      <alignment horizontal="left" wrapText="1"/>
    </xf>
    <xf numFmtId="0" fontId="41" fillId="35" borderId="0" xfId="0" applyFont="1" applyFill="1" applyAlignment="1">
      <alignment horizontal="left" wrapText="1"/>
    </xf>
    <xf numFmtId="0" fontId="24" fillId="0" borderId="30" xfId="0" applyFont="1" applyBorder="1" applyAlignment="1">
      <alignment horizontal="center" vertical="center" wrapText="1"/>
    </xf>
    <xf numFmtId="0" fontId="25" fillId="33" borderId="31" xfId="0" applyFont="1" applyFill="1" applyBorder="1" applyAlignment="1">
      <alignment horizontal="left" wrapText="1"/>
    </xf>
    <xf numFmtId="0" fontId="24" fillId="0" borderId="20" xfId="0" applyFont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left" wrapText="1"/>
    </xf>
    <xf numFmtId="4" fontId="27" fillId="0" borderId="0" xfId="0" applyNumberFormat="1" applyFont="1" applyAlignment="1">
      <alignment horizontal="left" wrapText="1"/>
    </xf>
    <xf numFmtId="1" fontId="43" fillId="35" borderId="20" xfId="42" applyNumberFormat="1" applyFont="1" applyFill="1" applyBorder="1" applyAlignment="1" applyProtection="1">
      <alignment horizontal="center" vertical="center" wrapText="1"/>
    </xf>
    <xf numFmtId="1" fontId="43" fillId="35" borderId="21" xfId="42" applyNumberFormat="1" applyFont="1" applyFill="1" applyBorder="1" applyAlignment="1" applyProtection="1">
      <alignment horizontal="center" vertical="center" wrapText="1"/>
    </xf>
    <xf numFmtId="4" fontId="25" fillId="35" borderId="20" xfId="42" applyNumberFormat="1" applyFont="1" applyFill="1" applyBorder="1" applyAlignment="1" applyProtection="1">
      <alignment horizontal="right" vertical="center" wrapText="1"/>
    </xf>
    <xf numFmtId="4" fontId="25" fillId="35" borderId="21" xfId="42" applyNumberFormat="1" applyFont="1" applyFill="1" applyBorder="1" applyAlignment="1" applyProtection="1">
      <alignment horizontal="right" vertical="center" wrapText="1"/>
    </xf>
    <xf numFmtId="4" fontId="31" fillId="35" borderId="20" xfId="42" applyNumberFormat="1" applyFont="1" applyFill="1" applyBorder="1" applyAlignment="1" applyProtection="1">
      <alignment horizontal="right" vertical="center" wrapText="1"/>
    </xf>
    <xf numFmtId="4" fontId="31" fillId="35" borderId="21" xfId="42" applyNumberFormat="1" applyFont="1" applyFill="1" applyBorder="1" applyAlignment="1" applyProtection="1">
      <alignment horizontal="right" vertical="center" wrapText="1"/>
    </xf>
    <xf numFmtId="4" fontId="43" fillId="35" borderId="20" xfId="42" applyNumberFormat="1" applyFont="1" applyFill="1" applyBorder="1" applyAlignment="1" applyProtection="1">
      <alignment horizontal="right" vertical="center" wrapText="1"/>
    </xf>
    <xf numFmtId="4" fontId="44" fillId="35" borderId="20" xfId="42" applyNumberFormat="1" applyFont="1" applyFill="1" applyBorder="1" applyAlignment="1" applyProtection="1">
      <alignment horizontal="right" vertical="center" wrapText="1"/>
    </xf>
    <xf numFmtId="4" fontId="44" fillId="35" borderId="21" xfId="42" applyNumberFormat="1" applyFont="1" applyFill="1" applyBorder="1" applyAlignment="1" applyProtection="1">
      <alignment horizontal="right" vertical="center" wrapText="1"/>
    </xf>
    <xf numFmtId="4" fontId="45" fillId="36" borderId="20" xfId="42" applyNumberFormat="1" applyFont="1" applyFill="1" applyBorder="1" applyAlignment="1" applyProtection="1">
      <alignment horizontal="right" vertical="center" wrapText="1"/>
    </xf>
    <xf numFmtId="4" fontId="42" fillId="37" borderId="20" xfId="7" applyNumberFormat="1" applyFont="1" applyFill="1" applyBorder="1" applyAlignment="1" applyProtection="1">
      <alignment horizontal="right" vertical="center" wrapText="1"/>
    </xf>
    <xf numFmtId="0" fontId="46" fillId="35" borderId="0" xfId="0" applyFont="1" applyFill="1" applyAlignment="1">
      <alignment horizontal="left" wrapText="1"/>
    </xf>
    <xf numFmtId="0" fontId="47" fillId="35" borderId="0" xfId="0" applyFont="1" applyFill="1" applyAlignment="1">
      <alignment horizontal="left" wrapText="1"/>
    </xf>
    <xf numFmtId="0" fontId="48" fillId="35" borderId="0" xfId="0" applyFont="1" applyFill="1" applyAlignment="1">
      <alignment horizontal="left" wrapText="1"/>
    </xf>
    <xf numFmtId="0" fontId="50" fillId="35" borderId="0" xfId="0" applyFont="1" applyFill="1" applyAlignment="1">
      <alignment horizontal="left" wrapText="1"/>
    </xf>
    <xf numFmtId="4" fontId="42" fillId="38" borderId="20" xfId="7" applyNumberFormat="1" applyFont="1" applyFill="1" applyBorder="1" applyAlignment="1" applyProtection="1">
      <alignment horizontal="right" vertical="center" wrapText="1"/>
    </xf>
    <xf numFmtId="4" fontId="49" fillId="38" borderId="20" xfId="7" applyNumberFormat="1" applyFont="1" applyFill="1" applyBorder="1" applyAlignment="1" applyProtection="1">
      <alignment horizontal="right" vertical="center" wrapText="1"/>
    </xf>
    <xf numFmtId="4" fontId="28" fillId="39" borderId="20" xfId="42" applyNumberFormat="1" applyFont="1" applyFill="1" applyBorder="1" applyAlignment="1" applyProtection="1">
      <alignment horizontal="right" vertical="center" wrapText="1"/>
    </xf>
    <xf numFmtId="10" fontId="42" fillId="39" borderId="20" xfId="43" applyNumberFormat="1" applyFont="1" applyFill="1" applyBorder="1" applyAlignment="1" applyProtection="1">
      <alignment horizontal="right" vertical="center" wrapText="1"/>
    </xf>
    <xf numFmtId="10" fontId="42" fillId="39" borderId="20" xfId="42" applyNumberFormat="1" applyFont="1" applyFill="1" applyBorder="1" applyAlignment="1" applyProtection="1">
      <alignment horizontal="right" vertical="center" wrapText="1"/>
    </xf>
    <xf numFmtId="10" fontId="42" fillId="38" borderId="20" xfId="42" applyNumberFormat="1" applyFont="1" applyFill="1" applyBorder="1" applyAlignment="1" applyProtection="1">
      <alignment horizontal="right" vertical="center" wrapText="1"/>
    </xf>
    <xf numFmtId="10" fontId="42" fillId="37" borderId="20" xfId="42" applyNumberFormat="1" applyFont="1" applyFill="1" applyBorder="1" applyAlignment="1" applyProtection="1">
      <alignment horizontal="right" vertical="center" wrapText="1"/>
    </xf>
    <xf numFmtId="10" fontId="45" fillId="36" borderId="20" xfId="42" applyNumberFormat="1" applyFont="1" applyFill="1" applyBorder="1" applyAlignment="1" applyProtection="1">
      <alignment horizontal="right" vertical="center" wrapText="1"/>
    </xf>
    <xf numFmtId="10" fontId="43" fillId="35" borderId="20" xfId="42" applyNumberFormat="1" applyFont="1" applyFill="1" applyBorder="1" applyAlignment="1" applyProtection="1">
      <alignment horizontal="right" vertical="center" wrapText="1"/>
    </xf>
    <xf numFmtId="10" fontId="44" fillId="35" borderId="20" xfId="42" applyNumberFormat="1" applyFont="1" applyFill="1" applyBorder="1" applyAlignment="1" applyProtection="1">
      <alignment horizontal="righ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4" fontId="31" fillId="33" borderId="11" xfId="0" applyNumberFormat="1" applyFont="1" applyFill="1" applyBorder="1" applyAlignment="1">
      <alignment horizontal="right" wrapText="1"/>
    </xf>
    <xf numFmtId="4" fontId="25" fillId="33" borderId="11" xfId="0" applyNumberFormat="1" applyFont="1" applyFill="1" applyBorder="1" applyAlignment="1">
      <alignment horizontal="right" wrapText="1"/>
    </xf>
    <xf numFmtId="0" fontId="52" fillId="0" borderId="11" xfId="0" applyFont="1" applyFill="1" applyBorder="1" applyAlignment="1">
      <alignment horizontal="left" wrapText="1"/>
    </xf>
    <xf numFmtId="4" fontId="52" fillId="0" borderId="11" xfId="0" applyNumberFormat="1" applyFont="1" applyFill="1" applyBorder="1" applyAlignment="1">
      <alignment horizontal="right" wrapText="1"/>
    </xf>
    <xf numFmtId="4" fontId="53" fillId="0" borderId="11" xfId="0" applyNumberFormat="1" applyFont="1" applyFill="1" applyBorder="1" applyAlignment="1">
      <alignment horizontal="right" wrapText="1"/>
    </xf>
    <xf numFmtId="0" fontId="53" fillId="0" borderId="11" xfId="0" applyFont="1" applyFill="1" applyBorder="1" applyAlignment="1">
      <alignment horizontal="left" wrapText="1"/>
    </xf>
    <xf numFmtId="10" fontId="52" fillId="0" borderId="11" xfId="43" applyNumberFormat="1" applyFont="1" applyFill="1" applyBorder="1" applyAlignment="1">
      <alignment horizontal="right" wrapText="1"/>
    </xf>
    <xf numFmtId="10" fontId="53" fillId="0" borderId="11" xfId="43" applyNumberFormat="1" applyFont="1" applyFill="1" applyBorder="1" applyAlignment="1">
      <alignment horizontal="right" wrapText="1"/>
    </xf>
    <xf numFmtId="0" fontId="25" fillId="33" borderId="11" xfId="0" applyNumberFormat="1" applyFont="1" applyFill="1" applyBorder="1" applyAlignment="1">
      <alignment horizontal="center" wrapText="1"/>
    </xf>
    <xf numFmtId="4" fontId="19" fillId="33" borderId="11" xfId="0" applyNumberFormat="1" applyFont="1" applyFill="1" applyBorder="1" applyAlignment="1">
      <alignment horizontal="right" wrapText="1"/>
    </xf>
    <xf numFmtId="4" fontId="19" fillId="35" borderId="11" xfId="0" applyNumberFormat="1" applyFont="1" applyFill="1" applyBorder="1" applyAlignment="1">
      <alignment horizontal="right" wrapText="1"/>
    </xf>
    <xf numFmtId="0" fontId="31" fillId="35" borderId="11" xfId="0" applyFont="1" applyFill="1" applyBorder="1" applyAlignment="1">
      <alignment horizontal="left" wrapText="1"/>
    </xf>
    <xf numFmtId="4" fontId="31" fillId="35" borderId="11" xfId="0" applyNumberFormat="1" applyFont="1" applyFill="1" applyBorder="1" applyAlignment="1">
      <alignment horizontal="right" wrapText="1"/>
    </xf>
    <xf numFmtId="10" fontId="31" fillId="35" borderId="11" xfId="43" applyNumberFormat="1" applyFont="1" applyFill="1" applyBorder="1" applyAlignment="1">
      <alignment horizontal="right" wrapText="1"/>
    </xf>
    <xf numFmtId="10" fontId="25" fillId="35" borderId="11" xfId="0" applyNumberFormat="1" applyFont="1" applyFill="1" applyBorder="1" applyAlignment="1">
      <alignment horizontal="right" wrapText="1"/>
    </xf>
    <xf numFmtId="10" fontId="31" fillId="35" borderId="11" xfId="0" applyNumberFormat="1" applyFont="1" applyFill="1" applyBorder="1" applyAlignment="1">
      <alignment horizontal="right" wrapText="1"/>
    </xf>
    <xf numFmtId="0" fontId="25" fillId="35" borderId="11" xfId="0" applyFont="1" applyFill="1" applyBorder="1" applyAlignment="1">
      <alignment horizontal="left" wrapText="1"/>
    </xf>
    <xf numFmtId="4" fontId="25" fillId="35" borderId="11" xfId="0" applyNumberFormat="1" applyFont="1" applyFill="1" applyBorder="1" applyAlignment="1">
      <alignment horizontal="right" wrapText="1"/>
    </xf>
    <xf numFmtId="4" fontId="52" fillId="35" borderId="11" xfId="0" applyNumberFormat="1" applyFont="1" applyFill="1" applyBorder="1" applyAlignment="1">
      <alignment horizontal="right" wrapText="1"/>
    </xf>
    <xf numFmtId="0" fontId="31" fillId="36" borderId="11" xfId="0" applyFont="1" applyFill="1" applyBorder="1" applyAlignment="1">
      <alignment horizontal="center" vertical="center" wrapText="1"/>
    </xf>
    <xf numFmtId="4" fontId="31" fillId="36" borderId="11" xfId="0" applyNumberFormat="1" applyFont="1" applyFill="1" applyBorder="1" applyAlignment="1">
      <alignment horizontal="center" vertical="center" wrapText="1"/>
    </xf>
    <xf numFmtId="0" fontId="52" fillId="42" borderId="11" xfId="0" applyFont="1" applyFill="1" applyBorder="1" applyAlignment="1">
      <alignment horizontal="left" wrapText="1"/>
    </xf>
    <xf numFmtId="4" fontId="52" fillId="42" borderId="11" xfId="0" applyNumberFormat="1" applyFont="1" applyFill="1" applyBorder="1" applyAlignment="1">
      <alignment horizontal="right" wrapText="1"/>
    </xf>
    <xf numFmtId="10" fontId="52" fillId="42" borderId="11" xfId="43" applyNumberFormat="1" applyFont="1" applyFill="1" applyBorder="1" applyAlignment="1">
      <alignment horizontal="right" wrapText="1"/>
    </xf>
    <xf numFmtId="0" fontId="52" fillId="42" borderId="11" xfId="0" applyFont="1" applyFill="1" applyBorder="1" applyAlignment="1">
      <alignment horizontal="left" vertical="center" wrapText="1"/>
    </xf>
    <xf numFmtId="0" fontId="31" fillId="42" borderId="11" xfId="0" applyFont="1" applyFill="1" applyBorder="1" applyAlignment="1">
      <alignment horizontal="left" wrapText="1"/>
    </xf>
    <xf numFmtId="4" fontId="31" fillId="42" borderId="11" xfId="0" applyNumberFormat="1" applyFont="1" applyFill="1" applyBorder="1" applyAlignment="1">
      <alignment horizontal="right" wrapText="1"/>
    </xf>
    <xf numFmtId="10" fontId="31" fillId="42" borderId="11" xfId="43" applyNumberFormat="1" applyFont="1" applyFill="1" applyBorder="1" applyAlignment="1">
      <alignment horizontal="right" wrapText="1"/>
    </xf>
    <xf numFmtId="10" fontId="31" fillId="42" borderId="11" xfId="0" applyNumberFormat="1" applyFont="1" applyFill="1" applyBorder="1" applyAlignment="1">
      <alignment horizontal="right" wrapText="1"/>
    </xf>
    <xf numFmtId="10" fontId="25" fillId="35" borderId="11" xfId="43" applyNumberFormat="1" applyFont="1" applyFill="1" applyBorder="1" applyAlignment="1">
      <alignment horizontal="right" wrapText="1"/>
    </xf>
    <xf numFmtId="4" fontId="51" fillId="40" borderId="11" xfId="0" applyNumberFormat="1" applyFont="1" applyFill="1" applyBorder="1" applyAlignment="1">
      <alignment horizontal="right" wrapText="1"/>
    </xf>
    <xf numFmtId="10" fontId="51" fillId="40" borderId="11" xfId="43" applyNumberFormat="1" applyFont="1" applyFill="1" applyBorder="1" applyAlignment="1">
      <alignment horizontal="right" wrapText="1"/>
    </xf>
    <xf numFmtId="0" fontId="51" fillId="40" borderId="11" xfId="0" applyFont="1" applyFill="1" applyBorder="1" applyAlignment="1">
      <alignment horizontal="left" wrapText="1"/>
    </xf>
    <xf numFmtId="0" fontId="28" fillId="41" borderId="11" xfId="0" applyFont="1" applyFill="1" applyBorder="1" applyAlignment="1">
      <alignment horizontal="left" wrapText="1"/>
    </xf>
    <xf numFmtId="4" fontId="28" fillId="41" borderId="11" xfId="0" applyNumberFormat="1" applyFont="1" applyFill="1" applyBorder="1" applyAlignment="1">
      <alignment horizontal="right" wrapText="1"/>
    </xf>
    <xf numFmtId="10" fontId="28" fillId="41" borderId="11" xfId="43" applyNumberFormat="1" applyFont="1" applyFill="1" applyBorder="1" applyAlignment="1">
      <alignment horizontal="right" wrapText="1"/>
    </xf>
    <xf numFmtId="0" fontId="28" fillId="40" borderId="11" xfId="0" applyFont="1" applyFill="1" applyBorder="1" applyAlignment="1">
      <alignment horizontal="left" wrapText="1"/>
    </xf>
    <xf numFmtId="4" fontId="28" fillId="40" borderId="11" xfId="0" applyNumberFormat="1" applyFont="1" applyFill="1" applyBorder="1" applyAlignment="1">
      <alignment horizontal="right" wrapText="1"/>
    </xf>
    <xf numFmtId="10" fontId="28" fillId="40" borderId="11" xfId="43" applyNumberFormat="1" applyFont="1" applyFill="1" applyBorder="1" applyAlignment="1">
      <alignment horizontal="right" wrapText="1"/>
    </xf>
    <xf numFmtId="10" fontId="28" fillId="41" borderId="11" xfId="0" applyNumberFormat="1" applyFont="1" applyFill="1" applyBorder="1" applyAlignment="1">
      <alignment horizontal="right" wrapText="1"/>
    </xf>
    <xf numFmtId="0" fontId="28" fillId="0" borderId="20" xfId="0" applyFont="1" applyBorder="1" applyAlignment="1">
      <alignment horizontal="center" vertical="center" wrapText="1"/>
    </xf>
    <xf numFmtId="10" fontId="54" fillId="33" borderId="20" xfId="43" applyNumberFormat="1" applyFont="1" applyFill="1" applyBorder="1" applyAlignment="1">
      <alignment horizontal="right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4" fontId="28" fillId="0" borderId="39" xfId="0" applyNumberFormat="1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1" fontId="28" fillId="0" borderId="36" xfId="0" applyNumberFormat="1" applyFont="1" applyBorder="1" applyAlignment="1">
      <alignment horizontal="center" vertical="center" wrapText="1"/>
    </xf>
    <xf numFmtId="0" fontId="28" fillId="33" borderId="35" xfId="0" applyFont="1" applyFill="1" applyBorder="1" applyAlignment="1">
      <alignment horizontal="left" wrapText="1"/>
    </xf>
    <xf numFmtId="10" fontId="54" fillId="33" borderId="36" xfId="43" applyNumberFormat="1" applyFont="1" applyFill="1" applyBorder="1" applyAlignment="1">
      <alignment horizontal="right" wrapText="1"/>
    </xf>
    <xf numFmtId="0" fontId="28" fillId="33" borderId="40" xfId="0" applyFont="1" applyFill="1" applyBorder="1" applyAlignment="1">
      <alignment horizontal="left" wrapText="1"/>
    </xf>
    <xf numFmtId="10" fontId="54" fillId="33" borderId="42" xfId="43" applyNumberFormat="1" applyFont="1" applyFill="1" applyBorder="1" applyAlignment="1">
      <alignment horizontal="right" wrapText="1"/>
    </xf>
    <xf numFmtId="0" fontId="42" fillId="0" borderId="46" xfId="0" applyFont="1" applyBorder="1" applyAlignment="1">
      <alignment horizontal="left" wrapText="1"/>
    </xf>
    <xf numFmtId="10" fontId="28" fillId="33" borderId="47" xfId="43" applyNumberFormat="1" applyFont="1" applyFill="1" applyBorder="1" applyAlignment="1">
      <alignment horizontal="right" wrapText="1"/>
    </xf>
    <xf numFmtId="10" fontId="54" fillId="33" borderId="48" xfId="43" applyNumberFormat="1" applyFont="1" applyFill="1" applyBorder="1" applyAlignment="1">
      <alignment horizontal="right" wrapText="1"/>
    </xf>
    <xf numFmtId="4" fontId="54" fillId="33" borderId="20" xfId="0" applyNumberFormat="1" applyFont="1" applyFill="1" applyBorder="1" applyAlignment="1">
      <alignment wrapText="1"/>
    </xf>
    <xf numFmtId="4" fontId="54" fillId="33" borderId="41" xfId="0" applyNumberFormat="1" applyFont="1" applyFill="1" applyBorder="1" applyAlignment="1">
      <alignment wrapText="1"/>
    </xf>
    <xf numFmtId="10" fontId="54" fillId="33" borderId="41" xfId="43" applyNumberFormat="1" applyFont="1" applyFill="1" applyBorder="1" applyAlignment="1">
      <alignment horizontal="right" wrapText="1"/>
    </xf>
    <xf numFmtId="0" fontId="42" fillId="43" borderId="43" xfId="0" applyFont="1" applyFill="1" applyBorder="1" applyAlignment="1">
      <alignment horizontal="left" wrapText="1"/>
    </xf>
    <xf numFmtId="10" fontId="28" fillId="43" borderId="44" xfId="43" applyNumberFormat="1" applyFont="1" applyFill="1" applyBorder="1" applyAlignment="1">
      <alignment horizontal="right" wrapText="1"/>
    </xf>
    <xf numFmtId="10" fontId="54" fillId="43" borderId="45" xfId="43" applyNumberFormat="1" applyFont="1" applyFill="1" applyBorder="1" applyAlignment="1">
      <alignment horizontal="right" wrapText="1"/>
    </xf>
    <xf numFmtId="0" fontId="42" fillId="43" borderId="18" xfId="0" applyFont="1" applyFill="1" applyBorder="1" applyAlignment="1">
      <alignment horizontal="left" wrapText="1"/>
    </xf>
    <xf numFmtId="10" fontId="28" fillId="43" borderId="19" xfId="43" applyNumberFormat="1" applyFont="1" applyFill="1" applyBorder="1" applyAlignment="1">
      <alignment horizontal="right" wrapText="1"/>
    </xf>
    <xf numFmtId="10" fontId="54" fillId="43" borderId="49" xfId="43" applyNumberFormat="1" applyFont="1" applyFill="1" applyBorder="1" applyAlignment="1">
      <alignment horizontal="right" wrapText="1"/>
    </xf>
    <xf numFmtId="4" fontId="42" fillId="43" borderId="44" xfId="0" applyNumberFormat="1" applyFont="1" applyFill="1" applyBorder="1" applyAlignment="1">
      <alignment horizontal="right" wrapText="1"/>
    </xf>
    <xf numFmtId="4" fontId="42" fillId="43" borderId="19" xfId="0" applyNumberFormat="1" applyFont="1" applyFill="1" applyBorder="1" applyAlignment="1">
      <alignment horizontal="right" wrapText="1"/>
    </xf>
    <xf numFmtId="4" fontId="42" fillId="0" borderId="47" xfId="0" applyNumberFormat="1" applyFont="1" applyBorder="1" applyAlignment="1">
      <alignment horizontal="right" wrapText="1"/>
    </xf>
    <xf numFmtId="4" fontId="25" fillId="33" borderId="31" xfId="0" applyNumberFormat="1" applyFont="1" applyFill="1" applyBorder="1" applyAlignment="1">
      <alignment horizontal="right" wrapText="1"/>
    </xf>
    <xf numFmtId="4" fontId="31" fillId="33" borderId="15" xfId="0" applyNumberFormat="1" applyFont="1" applyFill="1" applyBorder="1" applyAlignment="1">
      <alignment horizontal="right" wrapText="1"/>
    </xf>
    <xf numFmtId="4" fontId="31" fillId="33" borderId="17" xfId="0" applyNumberFormat="1" applyFont="1" applyFill="1" applyBorder="1" applyAlignment="1">
      <alignment horizontal="right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/>
    </xf>
    <xf numFmtId="0" fontId="25" fillId="35" borderId="23" xfId="42" applyNumberFormat="1" applyFont="1" applyFill="1" applyBorder="1" applyAlignment="1" applyProtection="1">
      <alignment horizontal="left" vertical="center"/>
    </xf>
    <xf numFmtId="0" fontId="25" fillId="35" borderId="21" xfId="42" applyNumberFormat="1" applyFont="1" applyFill="1" applyBorder="1" applyAlignment="1" applyProtection="1">
      <alignment horizontal="left" vertical="center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4" fontId="53" fillId="33" borderId="31" xfId="0" applyNumberFormat="1" applyFont="1" applyFill="1" applyBorder="1" applyAlignment="1">
      <alignment horizontal="right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26" fillId="34" borderId="0" xfId="0" applyFont="1" applyFill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56" fillId="0" borderId="0" xfId="0" applyFont="1" applyAlignment="1">
      <alignment horizontal="left" wrapText="1" indent="1"/>
    </xf>
    <xf numFmtId="0" fontId="57" fillId="0" borderId="0" xfId="0" applyFont="1" applyAlignment="1">
      <alignment horizontal="left" wrapText="1" indent="1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43" borderId="35" xfId="0" applyFont="1" applyFill="1" applyBorder="1" applyAlignment="1">
      <alignment horizontal="center" vertical="center" wrapText="1"/>
    </xf>
    <xf numFmtId="0" fontId="28" fillId="43" borderId="20" xfId="0" applyFont="1" applyFill="1" applyBorder="1" applyAlignment="1">
      <alignment horizontal="center" vertical="center" wrapText="1"/>
    </xf>
    <xf numFmtId="0" fontId="28" fillId="43" borderId="36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31" fillId="35" borderId="23" xfId="42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0" fontId="25" fillId="35" borderId="23" xfId="42" applyNumberFormat="1" applyFont="1" applyFill="1" applyBorder="1" applyAlignment="1" applyProtection="1">
      <alignment horizontal="left" vertical="center" wrapText="1"/>
    </xf>
    <xf numFmtId="0" fontId="58" fillId="36" borderId="20" xfId="8" applyNumberFormat="1" applyFont="1" applyFill="1" applyBorder="1" applyAlignment="1" applyProtection="1">
      <alignment horizontal="left" vertical="center" wrapText="1"/>
    </xf>
    <xf numFmtId="0" fontId="45" fillId="36" borderId="20" xfId="42" applyNumberFormat="1" applyFont="1" applyFill="1" applyBorder="1" applyAlignment="1" applyProtection="1">
      <alignment horizontal="left" vertical="center" wrapText="1"/>
    </xf>
    <xf numFmtId="0" fontId="25" fillId="35" borderId="20" xfId="42" applyNumberFormat="1" applyFont="1" applyFill="1" applyBorder="1" applyAlignment="1" applyProtection="1">
      <alignment horizontal="left" vertical="center" wrapText="1"/>
    </xf>
    <xf numFmtId="0" fontId="31" fillId="35" borderId="20" xfId="42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top" wrapText="1"/>
    </xf>
    <xf numFmtId="0" fontId="31" fillId="35" borderId="23" xfId="42" applyNumberFormat="1" applyFont="1" applyFill="1" applyBorder="1" applyAlignment="1" applyProtection="1">
      <alignment horizontal="left" vertical="top" wrapText="1"/>
    </xf>
    <xf numFmtId="0" fontId="31" fillId="35" borderId="21" xfId="42" applyNumberFormat="1" applyFont="1" applyFill="1" applyBorder="1" applyAlignment="1" applyProtection="1">
      <alignment horizontal="left" vertical="top" wrapText="1"/>
    </xf>
    <xf numFmtId="0" fontId="25" fillId="35" borderId="22" xfId="42" applyNumberFormat="1" applyFont="1" applyFill="1" applyBorder="1" applyAlignment="1" applyProtection="1">
      <alignment horizontal="left" vertical="center"/>
    </xf>
    <xf numFmtId="0" fontId="25" fillId="35" borderId="23" xfId="42" applyNumberFormat="1" applyFont="1" applyFill="1" applyBorder="1" applyAlignment="1" applyProtection="1">
      <alignment horizontal="left" vertical="center"/>
    </xf>
    <xf numFmtId="0" fontId="25" fillId="35" borderId="21" xfId="42" applyNumberFormat="1" applyFont="1" applyFill="1" applyBorder="1" applyAlignment="1" applyProtection="1">
      <alignment horizontal="left" vertical="center"/>
    </xf>
    <xf numFmtId="0" fontId="42" fillId="37" borderId="20" xfId="7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center"/>
    </xf>
    <xf numFmtId="0" fontId="31" fillId="35" borderId="23" xfId="42" applyNumberFormat="1" applyFont="1" applyFill="1" applyBorder="1" applyAlignment="1" applyProtection="1">
      <alignment horizontal="left" vertical="center"/>
    </xf>
    <xf numFmtId="0" fontId="31" fillId="35" borderId="21" xfId="42" applyNumberFormat="1" applyFont="1" applyFill="1" applyBorder="1" applyAlignment="1" applyProtection="1">
      <alignment horizontal="left" vertical="center"/>
    </xf>
    <xf numFmtId="0" fontId="58" fillId="36" borderId="22" xfId="8" applyNumberFormat="1" applyFont="1" applyFill="1" applyBorder="1" applyAlignment="1" applyProtection="1">
      <alignment horizontal="left" vertical="center" wrapText="1"/>
    </xf>
    <xf numFmtId="0" fontId="58" fillId="36" borderId="21" xfId="8" applyNumberFormat="1" applyFont="1" applyFill="1" applyBorder="1" applyAlignment="1" applyProtection="1">
      <alignment horizontal="left" vertical="center" wrapText="1"/>
    </xf>
    <xf numFmtId="0" fontId="45" fillId="36" borderId="22" xfId="42" applyNumberFormat="1" applyFont="1" applyFill="1" applyBorder="1" applyAlignment="1" applyProtection="1">
      <alignment horizontal="left" vertical="center" wrapText="1"/>
    </xf>
    <xf numFmtId="0" fontId="45" fillId="36" borderId="23" xfId="42" applyNumberFormat="1" applyFont="1" applyFill="1" applyBorder="1" applyAlignment="1" applyProtection="1">
      <alignment horizontal="left" vertical="center" wrapText="1"/>
    </xf>
    <xf numFmtId="0" fontId="45" fillId="36" borderId="21" xfId="42" applyNumberFormat="1" applyFont="1" applyFill="1" applyBorder="1" applyAlignment="1" applyProtection="1">
      <alignment horizontal="left" vertical="center" wrapText="1"/>
    </xf>
    <xf numFmtId="0" fontId="42" fillId="38" borderId="22" xfId="7" applyNumberFormat="1" applyFont="1" applyFill="1" applyBorder="1" applyAlignment="1" applyProtection="1">
      <alignment horizontal="left" vertical="center" wrapText="1"/>
    </xf>
    <xf numFmtId="0" fontId="42" fillId="38" borderId="23" xfId="7" applyNumberFormat="1" applyFont="1" applyFill="1" applyBorder="1" applyAlignment="1" applyProtection="1">
      <alignment horizontal="left" vertical="center" wrapText="1"/>
    </xf>
    <xf numFmtId="0" fontId="42" fillId="38" borderId="21" xfId="7" applyNumberFormat="1" applyFont="1" applyFill="1" applyBorder="1" applyAlignment="1" applyProtection="1">
      <alignment horizontal="left" vertical="center" wrapText="1"/>
    </xf>
    <xf numFmtId="0" fontId="42" fillId="37" borderId="22" xfId="7" applyNumberFormat="1" applyFont="1" applyFill="1" applyBorder="1" applyAlignment="1" applyProtection="1">
      <alignment horizontal="left" vertical="center" wrapText="1"/>
    </xf>
    <xf numFmtId="0" fontId="42" fillId="37" borderId="21" xfId="7" applyNumberFormat="1" applyFont="1" applyFill="1" applyBorder="1" applyAlignment="1" applyProtection="1">
      <alignment horizontal="left" vertical="center" wrapText="1"/>
    </xf>
    <xf numFmtId="0" fontId="55" fillId="35" borderId="20" xfId="0" applyFont="1" applyFill="1" applyBorder="1" applyAlignment="1">
      <alignment horizontal="center" vertical="center" wrapText="1"/>
    </xf>
    <xf numFmtId="0" fontId="28" fillId="35" borderId="26" xfId="42" applyNumberFormat="1" applyFont="1" applyFill="1" applyBorder="1" applyAlignment="1" applyProtection="1">
      <alignment horizontal="center" vertical="center" wrapText="1"/>
    </xf>
    <xf numFmtId="0" fontId="28" fillId="35" borderId="27" xfId="42" applyNumberFormat="1" applyFont="1" applyFill="1" applyBorder="1" applyAlignment="1" applyProtection="1">
      <alignment horizontal="center" vertical="center" wrapText="1"/>
    </xf>
    <xf numFmtId="0" fontId="28" fillId="35" borderId="28" xfId="42" applyNumberFormat="1" applyFont="1" applyFill="1" applyBorder="1" applyAlignment="1" applyProtection="1">
      <alignment horizontal="center" vertical="center" wrapText="1"/>
    </xf>
    <xf numFmtId="0" fontId="28" fillId="35" borderId="25" xfId="42" applyNumberFormat="1" applyFont="1" applyFill="1" applyBorder="1" applyAlignment="1" applyProtection="1">
      <alignment horizontal="center" vertical="center" wrapText="1"/>
    </xf>
    <xf numFmtId="0" fontId="28" fillId="35" borderId="24" xfId="42" applyNumberFormat="1" applyFont="1" applyFill="1" applyBorder="1" applyAlignment="1" applyProtection="1">
      <alignment horizontal="center" vertical="center" wrapText="1"/>
    </xf>
    <xf numFmtId="0" fontId="28" fillId="35" borderId="29" xfId="42" applyNumberFormat="1" applyFont="1" applyFill="1" applyBorder="1" applyAlignment="1" applyProtection="1">
      <alignment horizontal="center" vertical="center" wrapText="1"/>
    </xf>
    <xf numFmtId="0" fontId="42" fillId="35" borderId="20" xfId="42" applyNumberFormat="1" applyFont="1" applyFill="1" applyBorder="1" applyAlignment="1" applyProtection="1">
      <alignment horizontal="center" vertical="center" wrapText="1"/>
    </xf>
    <xf numFmtId="0" fontId="28" fillId="35" borderId="20" xfId="42" applyNumberFormat="1" applyFont="1" applyFill="1" applyBorder="1" applyAlignment="1" applyProtection="1">
      <alignment horizontal="center" vertical="center" wrapText="1"/>
    </xf>
    <xf numFmtId="0" fontId="28" fillId="39" borderId="20" xfId="42" applyNumberFormat="1" applyFont="1" applyFill="1" applyBorder="1" applyAlignment="1" applyProtection="1">
      <alignment horizontal="left" vertical="center" wrapText="1"/>
    </xf>
    <xf numFmtId="4" fontId="28" fillId="35" borderId="20" xfId="42" applyNumberFormat="1" applyFont="1" applyFill="1" applyBorder="1" applyAlignment="1" applyProtection="1">
      <alignment horizontal="center" vertical="center" wrapText="1"/>
    </xf>
    <xf numFmtId="0" fontId="51" fillId="39" borderId="20" xfId="42" applyNumberFormat="1" applyFont="1" applyFill="1" applyBorder="1" applyAlignment="1" applyProtection="1">
      <alignment horizontal="left" vertical="center" wrapText="1"/>
    </xf>
    <xf numFmtId="0" fontId="43" fillId="35" borderId="20" xfId="42" applyNumberFormat="1" applyFont="1" applyFill="1" applyBorder="1" applyAlignment="1" applyProtection="1">
      <alignment horizontal="center" vertical="center" wrapText="1"/>
    </xf>
    <xf numFmtId="0" fontId="42" fillId="37" borderId="23" xfId="7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center" vertical="center"/>
    </xf>
    <xf numFmtId="0" fontId="31" fillId="35" borderId="23" xfId="42" applyNumberFormat="1" applyFont="1" applyFill="1" applyBorder="1" applyAlignment="1" applyProtection="1">
      <alignment horizontal="center" vertical="center"/>
    </xf>
    <xf numFmtId="0" fontId="31" fillId="35" borderId="21" xfId="42" applyNumberFormat="1" applyFont="1" applyFill="1" applyBorder="1" applyAlignment="1" applyProtection="1">
      <alignment horizontal="center" vertical="center"/>
    </xf>
    <xf numFmtId="0" fontId="25" fillId="35" borderId="22" xfId="42" applyNumberFormat="1" applyFont="1" applyFill="1" applyBorder="1" applyAlignment="1" applyProtection="1">
      <alignment vertical="center" wrapText="1"/>
    </xf>
    <xf numFmtId="0" fontId="25" fillId="35" borderId="23" xfId="42" applyNumberFormat="1" applyFont="1" applyFill="1" applyBorder="1" applyAlignment="1" applyProtection="1">
      <alignment vertical="center" wrapText="1"/>
    </xf>
    <xf numFmtId="0" fontId="25" fillId="35" borderId="21" xfId="42" applyNumberFormat="1" applyFont="1" applyFill="1" applyBorder="1" applyAlignment="1" applyProtection="1">
      <alignment vertical="center" wrapText="1"/>
    </xf>
    <xf numFmtId="0" fontId="25" fillId="35" borderId="22" xfId="42" applyNumberFormat="1" applyFont="1" applyFill="1" applyBorder="1" applyAlignment="1" applyProtection="1">
      <alignment horizontal="left" vertical="top" wrapText="1"/>
    </xf>
    <xf numFmtId="0" fontId="25" fillId="35" borderId="23" xfId="42" applyNumberFormat="1" applyFont="1" applyFill="1" applyBorder="1" applyAlignment="1" applyProtection="1">
      <alignment horizontal="left" vertical="top" wrapText="1"/>
    </xf>
    <xf numFmtId="0" fontId="25" fillId="35" borderId="21" xfId="42" applyNumberFormat="1" applyFont="1" applyFill="1" applyBorder="1" applyAlignment="1" applyProtection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2" xfId="42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4" workbookViewId="0">
      <selection activeCell="D21" sqref="D21"/>
    </sheetView>
  </sheetViews>
  <sheetFormatPr defaultColWidth="9.140625" defaultRowHeight="10.5" x14ac:dyDescent="0.15"/>
  <cols>
    <col min="1" max="1" width="30.28515625" style="4" customWidth="1"/>
    <col min="2" max="4" width="16.7109375" style="4" customWidth="1"/>
    <col min="5" max="16384" width="9.140625" style="4"/>
  </cols>
  <sheetData>
    <row r="1" spans="1:4" x14ac:dyDescent="0.15">
      <c r="A1" s="154" t="s">
        <v>269</v>
      </c>
      <c r="B1" s="155"/>
      <c r="C1" s="155"/>
      <c r="D1" s="155"/>
    </row>
    <row r="2" spans="1:4" ht="33.75" customHeight="1" x14ac:dyDescent="0.15">
      <c r="A2" s="155"/>
      <c r="B2" s="155"/>
      <c r="C2" s="155"/>
      <c r="D2" s="155"/>
    </row>
    <row r="4" spans="1:4" ht="24" customHeight="1" x14ac:dyDescent="0.25">
      <c r="A4" s="156" t="s">
        <v>266</v>
      </c>
      <c r="B4" s="157"/>
      <c r="C4" s="157"/>
      <c r="D4" s="157"/>
    </row>
    <row r="7" spans="1:4" x14ac:dyDescent="0.15">
      <c r="A7" s="27" t="s">
        <v>75</v>
      </c>
    </row>
    <row r="9" spans="1:4" ht="16.5" customHeight="1" x14ac:dyDescent="0.15">
      <c r="A9" s="151" t="s">
        <v>196</v>
      </c>
      <c r="B9" s="151"/>
      <c r="C9" s="151"/>
      <c r="D9" s="151"/>
    </row>
    <row r="10" spans="1:4" ht="16.5" customHeight="1" x14ac:dyDescent="0.15">
      <c r="A10" s="5"/>
      <c r="B10" s="5"/>
      <c r="C10" s="5"/>
      <c r="D10" s="5"/>
    </row>
    <row r="11" spans="1:4" x14ac:dyDescent="0.15">
      <c r="A11" s="27" t="s">
        <v>1</v>
      </c>
    </row>
    <row r="12" spans="1:4" s="6" customFormat="1" ht="11.25" thickBot="1" x14ac:dyDescent="0.2">
      <c r="A12" s="4"/>
      <c r="B12" s="4"/>
      <c r="C12" s="4"/>
      <c r="D12" s="4"/>
    </row>
    <row r="13" spans="1:4" ht="21" x14ac:dyDescent="0.15">
      <c r="A13" s="34" t="s">
        <v>197</v>
      </c>
      <c r="B13" s="34" t="s">
        <v>203</v>
      </c>
      <c r="C13" s="34" t="s">
        <v>264</v>
      </c>
      <c r="D13" s="34" t="s">
        <v>267</v>
      </c>
    </row>
    <row r="14" spans="1:4" x14ac:dyDescent="0.15">
      <c r="A14" s="36">
        <v>1</v>
      </c>
      <c r="B14" s="36">
        <v>2</v>
      </c>
      <c r="C14" s="36">
        <v>3</v>
      </c>
      <c r="D14" s="36">
        <v>4</v>
      </c>
    </row>
    <row r="15" spans="1:4" ht="15" customHeight="1" x14ac:dyDescent="0.2">
      <c r="A15" s="35" t="s">
        <v>2</v>
      </c>
      <c r="B15" s="146">
        <v>1884904.53</v>
      </c>
      <c r="C15" s="134">
        <f>'Ekonomska klasifikacija'!C5</f>
        <v>2437088</v>
      </c>
      <c r="D15" s="134">
        <f>'Prihodi i rashodi -izvori fin.'!D40</f>
        <v>2371743.39</v>
      </c>
    </row>
    <row r="16" spans="1:4" ht="15" customHeight="1" x14ac:dyDescent="0.2">
      <c r="A16" s="10" t="s">
        <v>16</v>
      </c>
      <c r="B16" s="69">
        <v>0</v>
      </c>
      <c r="C16" s="69">
        <v>0</v>
      </c>
      <c r="D16" s="69">
        <v>0</v>
      </c>
    </row>
    <row r="17" spans="1:4" ht="15" customHeight="1" x14ac:dyDescent="0.2">
      <c r="A17" s="18" t="s">
        <v>70</v>
      </c>
      <c r="B17" s="68">
        <f>SUM(B15:B16)</f>
        <v>1884904.53</v>
      </c>
      <c r="C17" s="68">
        <f t="shared" ref="C17:D17" si="0">SUM(C15:C16)</f>
        <v>2437088</v>
      </c>
      <c r="D17" s="68">
        <f t="shared" si="0"/>
        <v>2371743.39</v>
      </c>
    </row>
    <row r="18" spans="1:4" ht="15" customHeight="1" x14ac:dyDescent="0.2">
      <c r="A18" s="10" t="s">
        <v>18</v>
      </c>
      <c r="B18" s="69">
        <v>1806564.17</v>
      </c>
      <c r="C18" s="69">
        <f>'Ekonomska klasifikacija'!C30</f>
        <v>2370245</v>
      </c>
      <c r="D18" s="69">
        <f>'Ekonomska klasifikacija'!D30</f>
        <v>2295106.25</v>
      </c>
    </row>
    <row r="19" spans="1:4" ht="15" customHeight="1" x14ac:dyDescent="0.2">
      <c r="A19" s="10" t="s">
        <v>59</v>
      </c>
      <c r="B19" s="69">
        <v>70989.66</v>
      </c>
      <c r="C19" s="69">
        <f>'Ekonomska klasifikacija'!C78</f>
        <v>74194</v>
      </c>
      <c r="D19" s="69">
        <f>'Ekonomska klasifikacija'!D78</f>
        <v>74646.75</v>
      </c>
    </row>
    <row r="20" spans="1:4" ht="15" customHeight="1" thickBot="1" x14ac:dyDescent="0.25">
      <c r="A20" s="37" t="s">
        <v>71</v>
      </c>
      <c r="B20" s="135">
        <f>SUM(B18:B19)</f>
        <v>1877553.8299999998</v>
      </c>
      <c r="C20" s="135">
        <f>SUM(C18:C19)</f>
        <v>2444439</v>
      </c>
      <c r="D20" s="135">
        <f>SUM(D18:D19)</f>
        <v>2369753</v>
      </c>
    </row>
    <row r="21" spans="1:4" ht="15" customHeight="1" thickBot="1" x14ac:dyDescent="0.25">
      <c r="A21" s="11" t="s">
        <v>69</v>
      </c>
      <c r="B21" s="136">
        <f>B17-B20</f>
        <v>7350.7000000001863</v>
      </c>
      <c r="C21" s="136">
        <f t="shared" ref="C21:D21" si="1">C17-C20</f>
        <v>-7351</v>
      </c>
      <c r="D21" s="136">
        <f t="shared" si="1"/>
        <v>1990.3900000001304</v>
      </c>
    </row>
    <row r="22" spans="1:4" ht="15" customHeight="1" x14ac:dyDescent="0.15">
      <c r="A22" s="6"/>
    </row>
    <row r="23" spans="1:4" ht="15" customHeight="1" x14ac:dyDescent="0.15">
      <c r="A23" s="6"/>
    </row>
    <row r="24" spans="1:4" ht="15" customHeight="1" x14ac:dyDescent="0.15">
      <c r="A24" s="28" t="s">
        <v>72</v>
      </c>
    </row>
    <row r="25" spans="1:4" ht="15" customHeight="1" thickBot="1" x14ac:dyDescent="0.2">
      <c r="A25" s="6"/>
    </row>
    <row r="26" spans="1:4" ht="21" customHeight="1" thickBot="1" x14ac:dyDescent="0.2">
      <c r="A26" s="7" t="s">
        <v>0</v>
      </c>
      <c r="B26" s="7" t="s">
        <v>203</v>
      </c>
      <c r="C26" s="7" t="s">
        <v>264</v>
      </c>
      <c r="D26" s="7" t="s">
        <v>267</v>
      </c>
    </row>
    <row r="27" spans="1:4" ht="15" customHeight="1" x14ac:dyDescent="0.15">
      <c r="A27" s="36">
        <v>1</v>
      </c>
      <c r="B27" s="36">
        <v>2</v>
      </c>
      <c r="C27" s="36">
        <v>3</v>
      </c>
      <c r="D27" s="36">
        <v>4</v>
      </c>
    </row>
    <row r="28" spans="1:4" ht="21" customHeight="1" x14ac:dyDescent="0.2">
      <c r="A28" s="10" t="s">
        <v>73</v>
      </c>
      <c r="B28" s="69">
        <v>0</v>
      </c>
      <c r="C28" s="69">
        <v>0</v>
      </c>
      <c r="D28" s="69">
        <v>0</v>
      </c>
    </row>
    <row r="29" spans="1:4" ht="24" customHeight="1" thickBot="1" x14ac:dyDescent="0.25">
      <c r="A29" s="10" t="s">
        <v>74</v>
      </c>
      <c r="B29" s="69">
        <v>0</v>
      </c>
      <c r="C29" s="69">
        <v>0</v>
      </c>
      <c r="D29" s="69">
        <v>0</v>
      </c>
    </row>
    <row r="30" spans="1:4" ht="15" customHeight="1" thickBot="1" x14ac:dyDescent="0.25">
      <c r="A30" s="11" t="s">
        <v>198</v>
      </c>
      <c r="B30" s="136">
        <v>0</v>
      </c>
      <c r="C30" s="136">
        <v>0</v>
      </c>
      <c r="D30" s="136">
        <v>0</v>
      </c>
    </row>
    <row r="31" spans="1:4" ht="15" customHeight="1" x14ac:dyDescent="0.15">
      <c r="A31" s="6"/>
    </row>
    <row r="32" spans="1:4" ht="15" customHeight="1" x14ac:dyDescent="0.15">
      <c r="A32" s="6"/>
    </row>
    <row r="33" spans="1:4" ht="15" customHeight="1" x14ac:dyDescent="0.15">
      <c r="A33" s="158" t="s">
        <v>201</v>
      </c>
      <c r="B33" s="158"/>
      <c r="C33" s="158"/>
      <c r="D33" s="158"/>
    </row>
    <row r="34" spans="1:4" ht="15" customHeight="1" thickBot="1" x14ac:dyDescent="0.2">
      <c r="A34" s="6"/>
    </row>
    <row r="35" spans="1:4" ht="24.75" customHeight="1" thickBot="1" x14ac:dyDescent="0.2">
      <c r="A35" s="7" t="s">
        <v>0</v>
      </c>
      <c r="B35" s="7" t="s">
        <v>203</v>
      </c>
      <c r="C35" s="7" t="s">
        <v>264</v>
      </c>
      <c r="D35" s="7" t="s">
        <v>267</v>
      </c>
    </row>
    <row r="36" spans="1:4" ht="15" customHeight="1" x14ac:dyDescent="0.15">
      <c r="A36" s="36">
        <v>1</v>
      </c>
      <c r="B36" s="36">
        <v>2</v>
      </c>
      <c r="C36" s="36">
        <v>3</v>
      </c>
      <c r="D36" s="36">
        <v>4</v>
      </c>
    </row>
    <row r="37" spans="1:4" ht="15" customHeight="1" thickBot="1" x14ac:dyDescent="0.25">
      <c r="A37" s="8" t="s">
        <v>199</v>
      </c>
      <c r="B37" s="8">
        <v>7350.7</v>
      </c>
      <c r="C37" s="8">
        <v>7350.69</v>
      </c>
      <c r="D37" s="8">
        <v>7350.69</v>
      </c>
    </row>
    <row r="38" spans="1:4" ht="25.5" customHeight="1" thickBot="1" x14ac:dyDescent="0.25">
      <c r="A38" s="12" t="s">
        <v>200</v>
      </c>
      <c r="B38" s="9">
        <v>7350.7</v>
      </c>
      <c r="C38" s="9">
        <v>7350.69</v>
      </c>
      <c r="D38" s="9"/>
    </row>
    <row r="39" spans="1:4" x14ac:dyDescent="0.15">
      <c r="A39" s="6"/>
    </row>
    <row r="40" spans="1:4" x14ac:dyDescent="0.15">
      <c r="A40" s="6"/>
    </row>
    <row r="41" spans="1:4" ht="38.25" customHeight="1" x14ac:dyDescent="0.15">
      <c r="A41" s="152" t="s">
        <v>268</v>
      </c>
      <c r="B41" s="152"/>
      <c r="C41" s="152"/>
      <c r="D41" s="152"/>
    </row>
    <row r="42" spans="1:4" ht="10.5" customHeight="1" x14ac:dyDescent="0.15">
      <c r="A42" s="153"/>
      <c r="B42" s="153"/>
      <c r="C42" s="153"/>
      <c r="D42" s="153"/>
    </row>
    <row r="43" spans="1:4" ht="10.5" customHeight="1" x14ac:dyDescent="0.15">
      <c r="A43" s="153"/>
      <c r="B43" s="153"/>
      <c r="C43" s="153"/>
      <c r="D43" s="153"/>
    </row>
  </sheetData>
  <mergeCells count="7">
    <mergeCell ref="A9:D9"/>
    <mergeCell ref="A41:D41"/>
    <mergeCell ref="A42:D42"/>
    <mergeCell ref="A43:D43"/>
    <mergeCell ref="A1:D2"/>
    <mergeCell ref="A4:D4"/>
    <mergeCell ref="A33:D33"/>
  </mergeCells>
  <pageMargins left="0.2" right="0.2" top="0.46" bottom="0.31" header="0.21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zoomScaleNormal="100" workbookViewId="0">
      <selection activeCell="D28" sqref="D28"/>
    </sheetView>
  </sheetViews>
  <sheetFormatPr defaultColWidth="8.85546875" defaultRowHeight="12" x14ac:dyDescent="0.2"/>
  <cols>
    <col min="1" max="1" width="35.7109375" style="1" customWidth="1"/>
    <col min="2" max="2" width="14.28515625" style="3" bestFit="1" customWidth="1"/>
    <col min="3" max="3" width="15.28515625" style="3" customWidth="1"/>
    <col min="4" max="4" width="15.7109375" style="3" customWidth="1"/>
    <col min="5" max="5" width="9.140625" style="3" customWidth="1"/>
    <col min="6" max="6" width="11.5703125" style="3" customWidth="1"/>
    <col min="7" max="16384" width="8.85546875" style="2"/>
  </cols>
  <sheetData>
    <row r="1" spans="1:6" s="1" customFormat="1" ht="56.25" customHeight="1" thickBot="1" x14ac:dyDescent="0.25">
      <c r="A1" s="159" t="s">
        <v>205</v>
      </c>
      <c r="B1" s="160"/>
      <c r="C1" s="160"/>
      <c r="D1" s="160"/>
      <c r="E1" s="160"/>
      <c r="F1" s="161"/>
    </row>
    <row r="2" spans="1:6" ht="39.75" customHeight="1" x14ac:dyDescent="0.2">
      <c r="A2" s="87" t="s">
        <v>202</v>
      </c>
      <c r="B2" s="88" t="s">
        <v>203</v>
      </c>
      <c r="C2" s="88" t="s">
        <v>260</v>
      </c>
      <c r="D2" s="88" t="s">
        <v>261</v>
      </c>
      <c r="E2" s="87" t="s">
        <v>204</v>
      </c>
      <c r="F2" s="87" t="s">
        <v>239</v>
      </c>
    </row>
    <row r="3" spans="1:6" ht="14.25" customHeight="1" x14ac:dyDescent="0.2">
      <c r="A3" s="76">
        <v>1</v>
      </c>
      <c r="B3" s="76">
        <v>2</v>
      </c>
      <c r="C3" s="76">
        <v>3</v>
      </c>
      <c r="D3" s="76">
        <v>4</v>
      </c>
      <c r="E3" s="76">
        <v>5</v>
      </c>
      <c r="F3" s="76">
        <v>6</v>
      </c>
    </row>
    <row r="4" spans="1:6" ht="21.75" customHeight="1" x14ac:dyDescent="0.2">
      <c r="A4" s="16" t="s">
        <v>1</v>
      </c>
      <c r="B4" s="68"/>
      <c r="C4" s="68"/>
      <c r="D4" s="68"/>
      <c r="E4" s="68"/>
      <c r="F4" s="69"/>
    </row>
    <row r="5" spans="1:6" s="17" customFormat="1" ht="21.75" customHeight="1" x14ac:dyDescent="0.2">
      <c r="A5" s="100" t="s">
        <v>2</v>
      </c>
      <c r="B5" s="98">
        <f>B6+B14+B17+B20+B25</f>
        <v>1869177.51</v>
      </c>
      <c r="C5" s="98">
        <f t="shared" ref="C5:D5" si="0">C6+C14+C17+C20+C25</f>
        <v>2437088</v>
      </c>
      <c r="D5" s="98">
        <f t="shared" si="0"/>
        <v>2364392.6999999997</v>
      </c>
      <c r="E5" s="99">
        <f>+IFERROR(D5/B5,)</f>
        <v>1.2649374857928821</v>
      </c>
      <c r="F5" s="99">
        <f>+IFERROR(D5/C5,)</f>
        <v>0.97017124535511223</v>
      </c>
    </row>
    <row r="6" spans="1:6" ht="21.75" customHeight="1" x14ac:dyDescent="0.2">
      <c r="A6" s="89" t="s">
        <v>3</v>
      </c>
      <c r="B6" s="90">
        <f>B7+B9+B12</f>
        <v>1422969.81</v>
      </c>
      <c r="C6" s="90">
        <f t="shared" ref="C6:D6" si="1">C7+C9+C12</f>
        <v>1842732</v>
      </c>
      <c r="D6" s="90">
        <f t="shared" si="1"/>
        <v>1791131.3499999999</v>
      </c>
      <c r="E6" s="91">
        <f t="shared" ref="E6:E27" si="2">+IFERROR(D6/B6,)</f>
        <v>1.2587275832647495</v>
      </c>
      <c r="F6" s="91">
        <f t="shared" ref="F6:F27" si="3">+IFERROR(D6/C6,)</f>
        <v>0.9719977457383927</v>
      </c>
    </row>
    <row r="7" spans="1:6" ht="21.75" customHeight="1" x14ac:dyDescent="0.2">
      <c r="A7" s="70" t="s">
        <v>237</v>
      </c>
      <c r="B7" s="71">
        <f>B8</f>
        <v>496.12</v>
      </c>
      <c r="C7" s="71">
        <f t="shared" ref="C7:D7" si="4">C8</f>
        <v>0</v>
      </c>
      <c r="D7" s="71">
        <f t="shared" si="4"/>
        <v>957</v>
      </c>
      <c r="E7" s="74">
        <f t="shared" si="2"/>
        <v>1.9289687978714827</v>
      </c>
      <c r="F7" s="74">
        <f t="shared" si="3"/>
        <v>0</v>
      </c>
    </row>
    <row r="8" spans="1:6" ht="21.75" customHeight="1" x14ac:dyDescent="0.2">
      <c r="A8" s="73" t="s">
        <v>238</v>
      </c>
      <c r="B8" s="72">
        <v>496.12</v>
      </c>
      <c r="C8" s="72">
        <v>0</v>
      </c>
      <c r="D8" s="72">
        <v>957</v>
      </c>
      <c r="E8" s="75">
        <f t="shared" si="2"/>
        <v>1.9289687978714827</v>
      </c>
      <c r="F8" s="75">
        <f t="shared" si="3"/>
        <v>0</v>
      </c>
    </row>
    <row r="9" spans="1:6" ht="21.75" customHeight="1" x14ac:dyDescent="0.2">
      <c r="A9" s="70" t="s">
        <v>4</v>
      </c>
      <c r="B9" s="71">
        <f>SUM(B10:B11)</f>
        <v>1422473.69</v>
      </c>
      <c r="C9" s="71">
        <f t="shared" ref="C9:D9" si="5">SUM(C10:C11)</f>
        <v>1842732</v>
      </c>
      <c r="D9" s="71">
        <f t="shared" si="5"/>
        <v>1783547.15</v>
      </c>
      <c r="E9" s="74">
        <f t="shared" si="2"/>
        <v>1.253834895181787</v>
      </c>
      <c r="F9" s="74">
        <f t="shared" si="3"/>
        <v>0.96788200888680498</v>
      </c>
    </row>
    <row r="10" spans="1:6" ht="21.75" customHeight="1" x14ac:dyDescent="0.2">
      <c r="A10" s="73" t="s">
        <v>5</v>
      </c>
      <c r="B10" s="72">
        <v>1379162.5</v>
      </c>
      <c r="C10" s="72">
        <v>1806232</v>
      </c>
      <c r="D10" s="72">
        <v>1746021.76</v>
      </c>
      <c r="E10" s="75">
        <f t="shared" si="2"/>
        <v>1.2660014755331588</v>
      </c>
      <c r="F10" s="75">
        <f t="shared" si="3"/>
        <v>0.96666527887890374</v>
      </c>
    </row>
    <row r="11" spans="1:6" ht="21.75" customHeight="1" x14ac:dyDescent="0.2">
      <c r="A11" s="73" t="s">
        <v>6</v>
      </c>
      <c r="B11" s="72">
        <v>43311.19</v>
      </c>
      <c r="C11" s="72">
        <v>36500</v>
      </c>
      <c r="D11" s="72">
        <v>37525.39</v>
      </c>
      <c r="E11" s="75">
        <f t="shared" si="2"/>
        <v>0.86641327564539317</v>
      </c>
      <c r="F11" s="75">
        <f t="shared" si="3"/>
        <v>1.0280928767123287</v>
      </c>
    </row>
    <row r="12" spans="1:6" ht="21.75" customHeight="1" x14ac:dyDescent="0.2">
      <c r="A12" s="70" t="s">
        <v>76</v>
      </c>
      <c r="B12" s="71">
        <f>B13</f>
        <v>0</v>
      </c>
      <c r="C12" s="71">
        <f t="shared" ref="C12:D12" si="6">C13</f>
        <v>0</v>
      </c>
      <c r="D12" s="71">
        <f t="shared" si="6"/>
        <v>6627.2</v>
      </c>
      <c r="E12" s="74">
        <f t="shared" si="2"/>
        <v>0</v>
      </c>
      <c r="F12" s="74">
        <f t="shared" si="3"/>
        <v>0</v>
      </c>
    </row>
    <row r="13" spans="1:6" ht="21.75" customHeight="1" x14ac:dyDescent="0.2">
      <c r="A13" s="73" t="s">
        <v>77</v>
      </c>
      <c r="B13" s="72">
        <v>0</v>
      </c>
      <c r="C13" s="72">
        <v>0</v>
      </c>
      <c r="D13" s="72">
        <v>6627.2</v>
      </c>
      <c r="E13" s="75">
        <f t="shared" si="2"/>
        <v>0</v>
      </c>
      <c r="F13" s="75">
        <f t="shared" si="3"/>
        <v>0</v>
      </c>
    </row>
    <row r="14" spans="1:6" ht="21.75" customHeight="1" x14ac:dyDescent="0.2">
      <c r="A14" s="89" t="s">
        <v>7</v>
      </c>
      <c r="B14" s="90">
        <f>B15</f>
        <v>0.05</v>
      </c>
      <c r="C14" s="90">
        <f t="shared" ref="C14:D15" si="7">C15</f>
        <v>0</v>
      </c>
      <c r="D14" s="90">
        <f t="shared" si="7"/>
        <v>0.03</v>
      </c>
      <c r="E14" s="91">
        <f t="shared" si="2"/>
        <v>0.6</v>
      </c>
      <c r="F14" s="91">
        <f t="shared" si="3"/>
        <v>0</v>
      </c>
    </row>
    <row r="15" spans="1:6" ht="21.75" customHeight="1" x14ac:dyDescent="0.2">
      <c r="A15" s="70" t="s">
        <v>8</v>
      </c>
      <c r="B15" s="71">
        <f>B16</f>
        <v>0.05</v>
      </c>
      <c r="C15" s="71">
        <f t="shared" si="7"/>
        <v>0</v>
      </c>
      <c r="D15" s="71">
        <f t="shared" si="7"/>
        <v>0.03</v>
      </c>
      <c r="E15" s="74">
        <f t="shared" si="2"/>
        <v>0.6</v>
      </c>
      <c r="F15" s="74">
        <f t="shared" si="3"/>
        <v>0</v>
      </c>
    </row>
    <row r="16" spans="1:6" ht="21.75" customHeight="1" x14ac:dyDescent="0.2">
      <c r="A16" s="73" t="s">
        <v>9</v>
      </c>
      <c r="B16" s="72">
        <v>0.05</v>
      </c>
      <c r="C16" s="72">
        <v>0</v>
      </c>
      <c r="D16" s="72">
        <v>0.03</v>
      </c>
      <c r="E16" s="75">
        <f t="shared" si="2"/>
        <v>0.6</v>
      </c>
      <c r="F16" s="75">
        <f t="shared" si="3"/>
        <v>0</v>
      </c>
    </row>
    <row r="17" spans="1:6" ht="21.75" customHeight="1" x14ac:dyDescent="0.2">
      <c r="A17" s="89" t="s">
        <v>10</v>
      </c>
      <c r="B17" s="90">
        <f>B18</f>
        <v>45622.13</v>
      </c>
      <c r="C17" s="90">
        <f t="shared" ref="C17:D18" si="8">C18</f>
        <v>50527</v>
      </c>
      <c r="D17" s="90">
        <f t="shared" si="8"/>
        <v>47281.74</v>
      </c>
      <c r="E17" s="91">
        <f t="shared" si="2"/>
        <v>1.0363773019804206</v>
      </c>
      <c r="F17" s="91">
        <f t="shared" si="3"/>
        <v>0.93577176559067421</v>
      </c>
    </row>
    <row r="18" spans="1:6" ht="21.75" customHeight="1" x14ac:dyDescent="0.2">
      <c r="A18" s="70" t="s">
        <v>11</v>
      </c>
      <c r="B18" s="71">
        <f>B19</f>
        <v>45622.13</v>
      </c>
      <c r="C18" s="71">
        <f t="shared" si="8"/>
        <v>50527</v>
      </c>
      <c r="D18" s="71">
        <f t="shared" si="8"/>
        <v>47281.74</v>
      </c>
      <c r="E18" s="74">
        <f t="shared" si="2"/>
        <v>1.0363773019804206</v>
      </c>
      <c r="F18" s="74">
        <f t="shared" si="3"/>
        <v>0.93577176559067421</v>
      </c>
    </row>
    <row r="19" spans="1:6" ht="21.75" customHeight="1" x14ac:dyDescent="0.2">
      <c r="A19" s="73" t="s">
        <v>12</v>
      </c>
      <c r="B19" s="72">
        <v>45622.13</v>
      </c>
      <c r="C19" s="72">
        <v>50527</v>
      </c>
      <c r="D19" s="72">
        <v>47281.74</v>
      </c>
      <c r="E19" s="75">
        <f t="shared" si="2"/>
        <v>1.0363773019804206</v>
      </c>
      <c r="F19" s="75">
        <f t="shared" si="3"/>
        <v>0.93577176559067421</v>
      </c>
    </row>
    <row r="20" spans="1:6" ht="21.75" customHeight="1" x14ac:dyDescent="0.2">
      <c r="A20" s="89" t="s">
        <v>13</v>
      </c>
      <c r="B20" s="90">
        <f>B21+B23</f>
        <v>2548.2800000000002</v>
      </c>
      <c r="C20" s="90">
        <f t="shared" ref="C20:D20" si="9">C21+C23</f>
        <v>2655</v>
      </c>
      <c r="D20" s="90">
        <f t="shared" si="9"/>
        <v>8959.9</v>
      </c>
      <c r="E20" s="91">
        <f t="shared" si="2"/>
        <v>3.516057890027783</v>
      </c>
      <c r="F20" s="91">
        <f t="shared" si="3"/>
        <v>3.3747269303201506</v>
      </c>
    </row>
    <row r="21" spans="1:6" ht="21.75" customHeight="1" x14ac:dyDescent="0.2">
      <c r="A21" s="70" t="s">
        <v>14</v>
      </c>
      <c r="B21" s="71">
        <f>B22</f>
        <v>2548.2800000000002</v>
      </c>
      <c r="C21" s="71">
        <f t="shared" ref="C21:D23" si="10">C22</f>
        <v>2655</v>
      </c>
      <c r="D21" s="71">
        <f t="shared" si="10"/>
        <v>2548.2399999999998</v>
      </c>
      <c r="E21" s="74">
        <f t="shared" si="2"/>
        <v>0.99998430313780262</v>
      </c>
      <c r="F21" s="74">
        <f t="shared" si="3"/>
        <v>0.95978907721280593</v>
      </c>
    </row>
    <row r="22" spans="1:6" ht="21.75" customHeight="1" x14ac:dyDescent="0.2">
      <c r="A22" s="73" t="s">
        <v>15</v>
      </c>
      <c r="B22" s="72">
        <v>2548.2800000000002</v>
      </c>
      <c r="C22" s="72">
        <v>2655</v>
      </c>
      <c r="D22" s="72">
        <v>2548.2399999999998</v>
      </c>
      <c r="E22" s="75">
        <f t="shared" si="2"/>
        <v>0.99998430313780262</v>
      </c>
      <c r="F22" s="75">
        <f t="shared" si="3"/>
        <v>0.95978907721280593</v>
      </c>
    </row>
    <row r="23" spans="1:6" ht="21.75" customHeight="1" x14ac:dyDescent="0.2">
      <c r="A23" s="70" t="s">
        <v>274</v>
      </c>
      <c r="B23" s="71">
        <f>B24</f>
        <v>0</v>
      </c>
      <c r="C23" s="71">
        <f t="shared" si="10"/>
        <v>0</v>
      </c>
      <c r="D23" s="71">
        <f t="shared" si="10"/>
        <v>6411.66</v>
      </c>
      <c r="E23" s="74">
        <f t="shared" ref="E23:E24" si="11">+IFERROR(D23/B23,)</f>
        <v>0</v>
      </c>
      <c r="F23" s="74">
        <f t="shared" ref="F23:F24" si="12">+IFERROR(D23/C23,)</f>
        <v>0</v>
      </c>
    </row>
    <row r="24" spans="1:6" ht="21.75" customHeight="1" x14ac:dyDescent="0.2">
      <c r="A24" s="73" t="s">
        <v>275</v>
      </c>
      <c r="B24" s="72">
        <v>0</v>
      </c>
      <c r="C24" s="72">
        <v>0</v>
      </c>
      <c r="D24" s="72">
        <v>6411.66</v>
      </c>
      <c r="E24" s="75">
        <f t="shared" si="11"/>
        <v>0</v>
      </c>
      <c r="F24" s="75">
        <f t="shared" si="12"/>
        <v>0</v>
      </c>
    </row>
    <row r="25" spans="1:6" ht="21.75" customHeight="1" x14ac:dyDescent="0.2">
      <c r="A25" s="92" t="s">
        <v>66</v>
      </c>
      <c r="B25" s="90">
        <f>B26</f>
        <v>398037.24</v>
      </c>
      <c r="C25" s="90">
        <f t="shared" ref="C25:D26" si="13">C26</f>
        <v>541174</v>
      </c>
      <c r="D25" s="90">
        <f t="shared" si="13"/>
        <v>517019.68</v>
      </c>
      <c r="E25" s="91">
        <f t="shared" si="2"/>
        <v>1.2989228847029488</v>
      </c>
      <c r="F25" s="91">
        <f t="shared" si="3"/>
        <v>0.95536681363110565</v>
      </c>
    </row>
    <row r="26" spans="1:6" ht="21.75" customHeight="1" x14ac:dyDescent="0.2">
      <c r="A26" s="70" t="s">
        <v>68</v>
      </c>
      <c r="B26" s="71">
        <f>B27</f>
        <v>398037.24</v>
      </c>
      <c r="C26" s="71">
        <f t="shared" si="13"/>
        <v>541174</v>
      </c>
      <c r="D26" s="71">
        <f t="shared" si="13"/>
        <v>517019.68</v>
      </c>
      <c r="E26" s="74">
        <f t="shared" si="2"/>
        <v>1.2989228847029488</v>
      </c>
      <c r="F26" s="74">
        <f t="shared" si="3"/>
        <v>0.95536681363110565</v>
      </c>
    </row>
    <row r="27" spans="1:6" ht="21.75" customHeight="1" x14ac:dyDescent="0.2">
      <c r="A27" s="73" t="s">
        <v>67</v>
      </c>
      <c r="B27" s="72">
        <v>398037.24</v>
      </c>
      <c r="C27" s="72">
        <v>541174</v>
      </c>
      <c r="D27" s="72">
        <v>517019.68</v>
      </c>
      <c r="E27" s="75">
        <f t="shared" si="2"/>
        <v>1.2989228847029488</v>
      </c>
      <c r="F27" s="75">
        <f t="shared" si="3"/>
        <v>0.95536681363110565</v>
      </c>
    </row>
    <row r="28" spans="1:6" ht="21.75" customHeight="1" x14ac:dyDescent="0.2">
      <c r="A28" s="104" t="s">
        <v>17</v>
      </c>
      <c r="B28" s="105">
        <f>B5</f>
        <v>1869177.51</v>
      </c>
      <c r="C28" s="105">
        <f t="shared" ref="C28:F28" si="14">C5</f>
        <v>2437088</v>
      </c>
      <c r="D28" s="105">
        <f t="shared" si="14"/>
        <v>2364392.6999999997</v>
      </c>
      <c r="E28" s="106">
        <f t="shared" si="14"/>
        <v>1.2649374857928821</v>
      </c>
      <c r="F28" s="106">
        <f t="shared" si="14"/>
        <v>0.97017124535511223</v>
      </c>
    </row>
    <row r="29" spans="1:6" ht="21.75" customHeight="1" x14ac:dyDescent="0.2">
      <c r="A29" s="14"/>
      <c r="B29" s="78"/>
      <c r="C29" s="78"/>
      <c r="D29" s="78"/>
      <c r="E29" s="78"/>
      <c r="F29" s="77"/>
    </row>
    <row r="30" spans="1:6" s="19" customFormat="1" ht="21.75" customHeight="1" x14ac:dyDescent="0.2">
      <c r="A30" s="101" t="s">
        <v>18</v>
      </c>
      <c r="B30" s="102">
        <f t="shared" ref="B30:C30" si="15">B31+B39+B68+B71+B75</f>
        <v>1806564.17</v>
      </c>
      <c r="C30" s="102">
        <f t="shared" si="15"/>
        <v>2370245</v>
      </c>
      <c r="D30" s="102">
        <f>D31+D39+D68+D71+D75</f>
        <v>2295106.25</v>
      </c>
      <c r="E30" s="103">
        <f>+IFERROR(D30/B30,)</f>
        <v>1.2704260873279691</v>
      </c>
      <c r="F30" s="103">
        <f>+IFERROR(D30/C30,)</f>
        <v>0.96829916316667686</v>
      </c>
    </row>
    <row r="31" spans="1:6" ht="21.75" customHeight="1" x14ac:dyDescent="0.2">
      <c r="A31" s="93" t="s">
        <v>19</v>
      </c>
      <c r="B31" s="94">
        <f>B32+B34+B36</f>
        <v>1476302.01</v>
      </c>
      <c r="C31" s="94">
        <f t="shared" ref="C31:D31" si="16">C32+C34+C36</f>
        <v>1869507</v>
      </c>
      <c r="D31" s="94">
        <f t="shared" si="16"/>
        <v>1736077.51</v>
      </c>
      <c r="E31" s="96">
        <f t="shared" ref="E31:E88" si="17">+IFERROR(D31/B31,)</f>
        <v>1.1759636566504437</v>
      </c>
      <c r="F31" s="95">
        <f t="shared" ref="F31:F88" si="18">+IFERROR(D31/C31,)</f>
        <v>0.92862851543214331</v>
      </c>
    </row>
    <row r="32" spans="1:6" ht="21.75" customHeight="1" x14ac:dyDescent="0.2">
      <c r="A32" s="79" t="s">
        <v>20</v>
      </c>
      <c r="B32" s="80">
        <f>SUM(B33:B33)</f>
        <v>1212377.48</v>
      </c>
      <c r="C32" s="80">
        <f>SUM(C33:C33)</f>
        <v>1527413</v>
      </c>
      <c r="D32" s="80">
        <f>SUM(D33:D33)</f>
        <v>1420726.49</v>
      </c>
      <c r="E32" s="83">
        <f t="shared" si="17"/>
        <v>1.1718516002128314</v>
      </c>
      <c r="F32" s="81">
        <f t="shared" si="18"/>
        <v>0.93015215269216645</v>
      </c>
    </row>
    <row r="33" spans="1:6" ht="21.75" customHeight="1" x14ac:dyDescent="0.2">
      <c r="A33" s="84" t="s">
        <v>21</v>
      </c>
      <c r="B33" s="85">
        <v>1212377.48</v>
      </c>
      <c r="C33" s="85">
        <f>'Ek. i prog. klasifikacija'!G54+'Ek. i prog. klasifikacija'!G152+'Ek. i prog. klasifikacija'!G197+'Ek. i prog. klasifikacija'!G205+'Ek. i prog. klasifikacija'!G217</f>
        <v>1527413</v>
      </c>
      <c r="D33" s="85">
        <f>'Ek. i prog. klasifikacija'!H54+'Ek. i prog. klasifikacija'!H152+'Ek. i prog. klasifikacija'!H197+'Ek. i prog. klasifikacija'!H205+'Ek. i prog. klasifikacija'!H217</f>
        <v>1420726.49</v>
      </c>
      <c r="E33" s="82">
        <f t="shared" si="17"/>
        <v>1.1718516002128314</v>
      </c>
      <c r="F33" s="97">
        <f t="shared" si="18"/>
        <v>0.93015215269216645</v>
      </c>
    </row>
    <row r="34" spans="1:6" ht="21.75" customHeight="1" x14ac:dyDescent="0.2">
      <c r="A34" s="79" t="s">
        <v>22</v>
      </c>
      <c r="B34" s="80">
        <f>B35</f>
        <v>60526.720000000001</v>
      </c>
      <c r="C34" s="80">
        <f t="shared" ref="C34:D34" si="19">C35</f>
        <v>89785</v>
      </c>
      <c r="D34" s="80">
        <f t="shared" si="19"/>
        <v>79013.97</v>
      </c>
      <c r="E34" s="83">
        <f t="shared" si="17"/>
        <v>1.3054394819345903</v>
      </c>
      <c r="F34" s="81">
        <f t="shared" si="18"/>
        <v>0.88003530656568474</v>
      </c>
    </row>
    <row r="35" spans="1:6" ht="21.75" customHeight="1" x14ac:dyDescent="0.2">
      <c r="A35" s="84" t="s">
        <v>23</v>
      </c>
      <c r="B35" s="85">
        <v>60526.720000000001</v>
      </c>
      <c r="C35" s="85">
        <f>'Ek. i prog. klasifikacija'!G56+'Ek. i prog. klasifikacija'!G154+'Ek. i prog. klasifikacija'!G207+'Ek. i prog. klasifikacija'!G219</f>
        <v>89785</v>
      </c>
      <c r="D35" s="85">
        <f>'Ek. i prog. klasifikacija'!H56+'Ek. i prog. klasifikacija'!H154+'Ek. i prog. klasifikacija'!H207+'Ek. i prog. klasifikacija'!H219</f>
        <v>79013.97</v>
      </c>
      <c r="E35" s="82">
        <f t="shared" si="17"/>
        <v>1.3054394819345903</v>
      </c>
      <c r="F35" s="97">
        <f t="shared" si="18"/>
        <v>0.88003530656568474</v>
      </c>
    </row>
    <row r="36" spans="1:6" ht="21.75" customHeight="1" x14ac:dyDescent="0.2">
      <c r="A36" s="79" t="s">
        <v>24</v>
      </c>
      <c r="B36" s="80">
        <f>SUM(B37:B38)</f>
        <v>203397.81</v>
      </c>
      <c r="C36" s="80">
        <f t="shared" ref="C36:D36" si="20">SUM(C37:C38)</f>
        <v>252309</v>
      </c>
      <c r="D36" s="80">
        <f t="shared" si="20"/>
        <v>236337.05000000002</v>
      </c>
      <c r="E36" s="83">
        <f t="shared" si="17"/>
        <v>1.1619449098296586</v>
      </c>
      <c r="F36" s="81">
        <f t="shared" si="18"/>
        <v>0.936696867729649</v>
      </c>
    </row>
    <row r="37" spans="1:6" ht="21.75" customHeight="1" x14ac:dyDescent="0.2">
      <c r="A37" s="84" t="s">
        <v>25</v>
      </c>
      <c r="B37" s="85">
        <v>203352.48</v>
      </c>
      <c r="C37" s="85">
        <f>'Ek. i prog. klasifikacija'!G58+'Ek. i prog. klasifikacija'!G95+'Ek. i prog. klasifikacija'!G156+'Ek. i prog. klasifikacija'!G199+'Ek. i prog. klasifikacija'!G209+'Ek. i prog. klasifikacija'!G221+'Ek. i prog. klasifikacija'!G113</f>
        <v>252309</v>
      </c>
      <c r="D37" s="85">
        <f>'Ek. i prog. klasifikacija'!H58+'Ek. i prog. klasifikacija'!H95+'Ek. i prog. klasifikacija'!H156+'Ek. i prog. klasifikacija'!H199+'Ek. i prog. klasifikacija'!H209+'Ek. i prog. klasifikacija'!H221+'Ek. i prog. klasifikacija'!H113</f>
        <v>236337.05000000002</v>
      </c>
      <c r="E37" s="82">
        <f t="shared" si="17"/>
        <v>1.162203922961746</v>
      </c>
      <c r="F37" s="97">
        <f t="shared" si="18"/>
        <v>0.936696867729649</v>
      </c>
    </row>
    <row r="38" spans="1:6" ht="21.75" customHeight="1" x14ac:dyDescent="0.2">
      <c r="A38" s="84" t="s">
        <v>26</v>
      </c>
      <c r="B38" s="85">
        <v>45.33</v>
      </c>
      <c r="C38" s="85">
        <f>'Ek. i prog. klasifikacija'!G59</f>
        <v>0</v>
      </c>
      <c r="D38" s="85">
        <f>'Ek. i prog. klasifikacija'!H59</f>
        <v>0</v>
      </c>
      <c r="E38" s="82">
        <f t="shared" si="17"/>
        <v>0</v>
      </c>
      <c r="F38" s="97">
        <f t="shared" si="18"/>
        <v>0</v>
      </c>
    </row>
    <row r="39" spans="1:6" s="20" customFormat="1" ht="21.75" customHeight="1" x14ac:dyDescent="0.2">
      <c r="A39" s="93" t="s">
        <v>27</v>
      </c>
      <c r="B39" s="94">
        <f>B40+B44+B51+B61</f>
        <v>281974.75</v>
      </c>
      <c r="C39" s="94">
        <f t="shared" ref="C39:D39" si="21">C40+C44+C51+C61</f>
        <v>356980</v>
      </c>
      <c r="D39" s="94">
        <f t="shared" si="21"/>
        <v>510257.44000000006</v>
      </c>
      <c r="E39" s="96">
        <f t="shared" si="17"/>
        <v>1.8095855745948886</v>
      </c>
      <c r="F39" s="95">
        <f t="shared" si="18"/>
        <v>1.4293726259174184</v>
      </c>
    </row>
    <row r="40" spans="1:6" ht="21.75" customHeight="1" x14ac:dyDescent="0.2">
      <c r="A40" s="79" t="s">
        <v>28</v>
      </c>
      <c r="B40" s="86">
        <f>SUM(B41:B43)</f>
        <v>63016.639999999999</v>
      </c>
      <c r="C40" s="80">
        <f t="shared" ref="C40:D40" si="22">SUM(C41:C43)</f>
        <v>66052</v>
      </c>
      <c r="D40" s="80">
        <f t="shared" si="22"/>
        <v>51893.39</v>
      </c>
      <c r="E40" s="83">
        <f t="shared" si="17"/>
        <v>0.82348709801093811</v>
      </c>
      <c r="F40" s="81">
        <f t="shared" si="18"/>
        <v>0.78564449221825228</v>
      </c>
    </row>
    <row r="41" spans="1:6" ht="21.75" customHeight="1" x14ac:dyDescent="0.2">
      <c r="A41" s="84" t="s">
        <v>29</v>
      </c>
      <c r="B41" s="85">
        <v>20461.07</v>
      </c>
      <c r="C41" s="85">
        <f>'Ek. i prog. klasifikacija'!G17+'Ek. i prog. klasifikacija'!G98+'Ek. i prog. klasifikacija'!G116</f>
        <v>10752</v>
      </c>
      <c r="D41" s="85">
        <f>'Ek. i prog. klasifikacija'!H17+'Ek. i prog. klasifikacija'!H98+'Ek. i prog. klasifikacija'!H116</f>
        <v>8871.7999999999993</v>
      </c>
      <c r="E41" s="82">
        <f t="shared" si="17"/>
        <v>0.43359413754999127</v>
      </c>
      <c r="F41" s="97">
        <f t="shared" si="18"/>
        <v>0.82513020833333328</v>
      </c>
    </row>
    <row r="42" spans="1:6" ht="21.75" customHeight="1" x14ac:dyDescent="0.2">
      <c r="A42" s="84" t="s">
        <v>30</v>
      </c>
      <c r="B42" s="85">
        <v>42051.22</v>
      </c>
      <c r="C42" s="85">
        <f>'Ek. i prog. klasifikacija'!G62+'Ek. i prog. klasifikacija'!G159+'Ek. i prog. klasifikacija'!G212+'Ek. i prog. klasifikacija'!G224</f>
        <v>54000</v>
      </c>
      <c r="D42" s="85">
        <f>'Ek. i prog. klasifikacija'!H62+'Ek. i prog. klasifikacija'!H159+'Ek. i prog. klasifikacija'!H212+'Ek. i prog. klasifikacija'!H224</f>
        <v>41930.26</v>
      </c>
      <c r="E42" s="82">
        <f t="shared" si="17"/>
        <v>0.99712350795054228</v>
      </c>
      <c r="F42" s="97">
        <f t="shared" si="18"/>
        <v>0.77648629629629629</v>
      </c>
    </row>
    <row r="43" spans="1:6" ht="21.75" customHeight="1" x14ac:dyDescent="0.2">
      <c r="A43" s="84" t="s">
        <v>31</v>
      </c>
      <c r="B43" s="85">
        <v>504.35</v>
      </c>
      <c r="C43" s="85">
        <f>'Ek. i prog. klasifikacija'!G18</f>
        <v>1300</v>
      </c>
      <c r="D43" s="85">
        <f>'Ek. i prog. klasifikacija'!H18</f>
        <v>1091.33</v>
      </c>
      <c r="E43" s="82">
        <f t="shared" si="17"/>
        <v>2.1638346386437988</v>
      </c>
      <c r="F43" s="97">
        <f t="shared" si="18"/>
        <v>0.83948461538461527</v>
      </c>
    </row>
    <row r="44" spans="1:6" ht="21.75" customHeight="1" x14ac:dyDescent="0.2">
      <c r="A44" s="79" t="s">
        <v>32</v>
      </c>
      <c r="B44" s="80">
        <f>SUM(B45:B50)</f>
        <v>94013.06</v>
      </c>
      <c r="C44" s="80">
        <f t="shared" ref="C44:D44" si="23">SUM(C45:C50)</f>
        <v>104948</v>
      </c>
      <c r="D44" s="80">
        <f t="shared" si="23"/>
        <v>265776.06</v>
      </c>
      <c r="E44" s="83">
        <f t="shared" si="17"/>
        <v>2.8270121193800097</v>
      </c>
      <c r="F44" s="81">
        <f t="shared" si="18"/>
        <v>2.5324547394900332</v>
      </c>
    </row>
    <row r="45" spans="1:6" ht="21.75" customHeight="1" x14ac:dyDescent="0.2">
      <c r="A45" s="84" t="s">
        <v>33</v>
      </c>
      <c r="B45" s="85">
        <v>18511.82</v>
      </c>
      <c r="C45" s="85">
        <f>'Ek. i prog. klasifikacija'!G20+'Ek. i prog. klasifikacija'!G100+'Ek. i prog. klasifikacija'!G118+'Ek. i prog. klasifikacija'!G164</f>
        <v>20477</v>
      </c>
      <c r="D45" s="85">
        <f>'Ek. i prog. klasifikacija'!H20+'Ek. i prog. klasifikacija'!H100+'Ek. i prog. klasifikacija'!H118+'Ek. i prog. klasifikacija'!H164</f>
        <v>19403.640000000003</v>
      </c>
      <c r="E45" s="82">
        <f t="shared" si="17"/>
        <v>1.0481757061164165</v>
      </c>
      <c r="F45" s="97">
        <f t="shared" si="18"/>
        <v>0.9475821653562535</v>
      </c>
    </row>
    <row r="46" spans="1:6" ht="21.75" customHeight="1" x14ac:dyDescent="0.2">
      <c r="A46" s="84" t="s">
        <v>34</v>
      </c>
      <c r="B46" s="85">
        <v>17680.849999999999</v>
      </c>
      <c r="C46" s="85">
        <f>'Ek. i prog. klasifikacija'!G119+'Ek. i prog. klasifikacija'!G165+'Ek. i prog. klasifikacija'!G236+'Ek. i prog. klasifikacija'!G250</f>
        <v>20508</v>
      </c>
      <c r="D46" s="85">
        <f>'Ek. i prog. klasifikacija'!H119+'Ek. i prog. klasifikacija'!H165+'Ek. i prog. klasifikacija'!H236+'Ek. i prog. klasifikacija'!H250</f>
        <v>196858.17</v>
      </c>
      <c r="E46" s="82">
        <f t="shared" si="17"/>
        <v>11.133976590491974</v>
      </c>
      <c r="F46" s="97">
        <f t="shared" si="18"/>
        <v>9.5990915740198961</v>
      </c>
    </row>
    <row r="47" spans="1:6" ht="21.75" customHeight="1" x14ac:dyDescent="0.2">
      <c r="A47" s="84" t="s">
        <v>35</v>
      </c>
      <c r="B47" s="85">
        <v>52039.96</v>
      </c>
      <c r="C47" s="85">
        <f>'Ek. i prog. klasifikacija'!G21+'Ek. i prog. klasifikacija'!G75+'Ek. i prog. klasifikacija'!G120</f>
        <v>49472</v>
      </c>
      <c r="D47" s="85">
        <f>'Ek. i prog. klasifikacija'!H21+'Ek. i prog. klasifikacija'!H75+'Ek. i prog. klasifikacija'!H120</f>
        <v>33705.64</v>
      </c>
      <c r="E47" s="82">
        <f t="shared" si="17"/>
        <v>0.64768766155854074</v>
      </c>
      <c r="F47" s="97">
        <f t="shared" si="18"/>
        <v>0.68130740620957309</v>
      </c>
    </row>
    <row r="48" spans="1:6" ht="21.75" customHeight="1" x14ac:dyDescent="0.2">
      <c r="A48" s="84" t="s">
        <v>36</v>
      </c>
      <c r="B48" s="85">
        <v>2060.3000000000002</v>
      </c>
      <c r="C48" s="85">
        <f>'Ek. i prog. klasifikacija'!G22+'Ek. i prog. klasifikacija'!G121</f>
        <v>3500</v>
      </c>
      <c r="D48" s="85">
        <f>'Ek. i prog. klasifikacija'!H22+'Ek. i prog. klasifikacija'!H121</f>
        <v>2888.56</v>
      </c>
      <c r="E48" s="82">
        <f t="shared" si="17"/>
        <v>1.4020094161044507</v>
      </c>
      <c r="F48" s="97">
        <f t="shared" si="18"/>
        <v>0.82530285714285712</v>
      </c>
    </row>
    <row r="49" spans="1:6" ht="21.75" customHeight="1" x14ac:dyDescent="0.2">
      <c r="A49" s="84" t="s">
        <v>37</v>
      </c>
      <c r="B49" s="85">
        <v>3393.43</v>
      </c>
      <c r="C49" s="85">
        <f>'Ek. i prog. klasifikacija'!G166+'Ek. i prog. klasifikacija'!G23+'Ek. i prog. klasifikacija'!G84+'Ek. i prog. klasifikacija'!G122</f>
        <v>9226</v>
      </c>
      <c r="D49" s="85">
        <f>'Ek. i prog. klasifikacija'!H166+'Ek. i prog. klasifikacija'!H23+'Ek. i prog. klasifikacija'!H84+'Ek. i prog. klasifikacija'!H122</f>
        <v>11136.26</v>
      </c>
      <c r="E49" s="82">
        <f t="shared" si="17"/>
        <v>3.2817120140978306</v>
      </c>
      <c r="F49" s="97">
        <f t="shared" si="18"/>
        <v>1.2070518101018859</v>
      </c>
    </row>
    <row r="50" spans="1:6" ht="21.75" customHeight="1" x14ac:dyDescent="0.2">
      <c r="A50" s="84" t="s">
        <v>38</v>
      </c>
      <c r="B50" s="85">
        <v>326.7</v>
      </c>
      <c r="C50" s="85">
        <f>'Ek. i prog. klasifikacija'!G167+'Ek. i prog. klasifikacija'!G24</f>
        <v>1765</v>
      </c>
      <c r="D50" s="85">
        <f>'Ek. i prog. klasifikacija'!H167+'Ek. i prog. klasifikacija'!H24</f>
        <v>1783.79</v>
      </c>
      <c r="E50" s="82">
        <f t="shared" si="17"/>
        <v>5.4600244872972148</v>
      </c>
      <c r="F50" s="97">
        <f t="shared" si="18"/>
        <v>1.0106458923512747</v>
      </c>
    </row>
    <row r="51" spans="1:6" ht="21.75" customHeight="1" x14ac:dyDescent="0.2">
      <c r="A51" s="79" t="s">
        <v>39</v>
      </c>
      <c r="B51" s="80">
        <f>SUM(B52:B60)</f>
        <v>117498.67</v>
      </c>
      <c r="C51" s="80">
        <f t="shared" ref="C51:D51" si="24">SUM(C52:C60)</f>
        <v>176362</v>
      </c>
      <c r="D51" s="80">
        <f t="shared" si="24"/>
        <v>179804.65000000002</v>
      </c>
      <c r="E51" s="83">
        <f t="shared" si="17"/>
        <v>1.5302696617757463</v>
      </c>
      <c r="F51" s="81">
        <f t="shared" si="18"/>
        <v>1.0195203615291277</v>
      </c>
    </row>
    <row r="52" spans="1:6" ht="21.75" customHeight="1" x14ac:dyDescent="0.2">
      <c r="A52" s="84" t="s">
        <v>40</v>
      </c>
      <c r="B52" s="85">
        <v>3890.87</v>
      </c>
      <c r="C52" s="85">
        <f>'Ek. i prog. klasifikacija'!G26+'Ek. i prog. klasifikacija'!G124</f>
        <v>4385</v>
      </c>
      <c r="D52" s="85">
        <f>'Ek. i prog. klasifikacija'!H26+'Ek. i prog. klasifikacija'!H124</f>
        <v>4031.7</v>
      </c>
      <c r="E52" s="82">
        <f t="shared" si="17"/>
        <v>1.0361949898094771</v>
      </c>
      <c r="F52" s="97">
        <f t="shared" si="18"/>
        <v>0.91942987457240588</v>
      </c>
    </row>
    <row r="53" spans="1:6" ht="21.75" customHeight="1" x14ac:dyDescent="0.2">
      <c r="A53" s="84" t="s">
        <v>41</v>
      </c>
      <c r="B53" s="85">
        <v>82711.039999999994</v>
      </c>
      <c r="C53" s="85">
        <f>'Ek. i prog. klasifikacija'!G27+'Ek. i prog. klasifikacija'!G48+'Ek. i prog. klasifikacija'!G102+'Ek. i prog. klasifikacija'!G125+'Ek. i prog. klasifikacija'!G169+'Ek. i prog. klasifikacija'!G186+'Ek. i prog. klasifikacija'!G191</f>
        <v>124784</v>
      </c>
      <c r="D53" s="85">
        <f>'Ek. i prog. klasifikacija'!H27+'Ek. i prog. klasifikacija'!H48+'Ek. i prog. klasifikacija'!H102+'Ek. i prog. klasifikacija'!H125+'Ek. i prog. klasifikacija'!H169+'Ek. i prog. klasifikacija'!H186+'Ek. i prog. klasifikacija'!H191</f>
        <v>129001.34999999999</v>
      </c>
      <c r="E53" s="82">
        <f t="shared" si="17"/>
        <v>1.5596630147559503</v>
      </c>
      <c r="F53" s="97">
        <f t="shared" si="18"/>
        <v>1.0337972015643031</v>
      </c>
    </row>
    <row r="54" spans="1:6" ht="21.75" customHeight="1" x14ac:dyDescent="0.2">
      <c r="A54" s="84" t="s">
        <v>42</v>
      </c>
      <c r="B54" s="85">
        <v>127.41</v>
      </c>
      <c r="C54" s="85">
        <f>'Ek. i prog. klasifikacija'!G28</f>
        <v>133</v>
      </c>
      <c r="D54" s="85">
        <f>'Ek. i prog. klasifikacija'!H28</f>
        <v>127.44</v>
      </c>
      <c r="E54" s="82">
        <f t="shared" si="17"/>
        <v>1.0002354603249353</v>
      </c>
      <c r="F54" s="97">
        <f t="shared" si="18"/>
        <v>0.95819548872180449</v>
      </c>
    </row>
    <row r="55" spans="1:6" ht="21.75" customHeight="1" x14ac:dyDescent="0.2">
      <c r="A55" s="84" t="s">
        <v>43</v>
      </c>
      <c r="B55" s="85">
        <v>19661.23</v>
      </c>
      <c r="C55" s="85">
        <f>'Ek. i prog. klasifikacija'!G29+'Ek. i prog. klasifikacija'!G126+'Ek. i prog. klasifikacija'!G170</f>
        <v>22559</v>
      </c>
      <c r="D55" s="85">
        <f>'Ek. i prog. klasifikacija'!H29+'Ek. i prog. klasifikacija'!H126+'Ek. i prog. klasifikacija'!H170</f>
        <v>22459.29</v>
      </c>
      <c r="E55" s="82">
        <f t="shared" si="17"/>
        <v>1.1423135785502738</v>
      </c>
      <c r="F55" s="97">
        <f t="shared" si="18"/>
        <v>0.99558003457600075</v>
      </c>
    </row>
    <row r="56" spans="1:6" ht="21.75" customHeight="1" x14ac:dyDescent="0.2">
      <c r="A56" s="84" t="s">
        <v>78</v>
      </c>
      <c r="B56" s="85">
        <v>1120.05</v>
      </c>
      <c r="C56" s="85">
        <f>'Ek. i prog. klasifikacija'!G30</f>
        <v>0</v>
      </c>
      <c r="D56" s="85">
        <f>'Ek. i prog. klasifikacija'!H30</f>
        <v>0</v>
      </c>
      <c r="E56" s="82">
        <f t="shared" si="17"/>
        <v>0</v>
      </c>
      <c r="F56" s="97">
        <f t="shared" si="18"/>
        <v>0</v>
      </c>
    </row>
    <row r="57" spans="1:6" ht="21.75" customHeight="1" x14ac:dyDescent="0.2">
      <c r="A57" s="84" t="s">
        <v>44</v>
      </c>
      <c r="B57" s="85">
        <v>2240.69</v>
      </c>
      <c r="C57" s="85">
        <f>'Ek. i prog. klasifikacija'!G31+'Ek. i prog. klasifikacija'!G127</f>
        <v>11960</v>
      </c>
      <c r="D57" s="85">
        <f>'Ek. i prog. klasifikacija'!H31+'Ek. i prog. klasifikacija'!H127</f>
        <v>11998.43</v>
      </c>
      <c r="E57" s="82">
        <f t="shared" si="17"/>
        <v>5.3547924969540635</v>
      </c>
      <c r="F57" s="97">
        <f t="shared" si="18"/>
        <v>1.0032132107023413</v>
      </c>
    </row>
    <row r="58" spans="1:6" ht="21.75" customHeight="1" x14ac:dyDescent="0.2">
      <c r="A58" s="84" t="s">
        <v>45</v>
      </c>
      <c r="B58" s="85">
        <v>781.33</v>
      </c>
      <c r="C58" s="85">
        <f>'Ek. i prog. klasifikacija'!G32+'Ek. i prog. klasifikacija'!G103+'Ek. i prog. klasifikacija'!G128</f>
        <v>191</v>
      </c>
      <c r="D58" s="85">
        <f>'Ek. i prog. klasifikacija'!H32+'Ek. i prog. klasifikacija'!H103+'Ek. i prog. klasifikacija'!H128</f>
        <v>184.42</v>
      </c>
      <c r="E58" s="82">
        <f t="shared" si="17"/>
        <v>0.23603343017674988</v>
      </c>
      <c r="F58" s="97">
        <f t="shared" si="18"/>
        <v>0.9655497382198952</v>
      </c>
    </row>
    <row r="59" spans="1:6" ht="21.75" customHeight="1" x14ac:dyDescent="0.2">
      <c r="A59" s="84" t="s">
        <v>46</v>
      </c>
      <c r="B59" s="85">
        <v>4345.7700000000004</v>
      </c>
      <c r="C59" s="85">
        <f>'Ek. i prog. klasifikacija'!G33</f>
        <v>3900</v>
      </c>
      <c r="D59" s="85">
        <f>'Ek. i prog. klasifikacija'!H33</f>
        <v>3651.73</v>
      </c>
      <c r="E59" s="82">
        <f t="shared" si="17"/>
        <v>0.84029527563584816</v>
      </c>
      <c r="F59" s="97">
        <f t="shared" si="18"/>
        <v>0.93634102564102561</v>
      </c>
    </row>
    <row r="60" spans="1:6" ht="21.75" customHeight="1" x14ac:dyDescent="0.2">
      <c r="A60" s="84" t="s">
        <v>47</v>
      </c>
      <c r="B60" s="85">
        <v>2620.2800000000002</v>
      </c>
      <c r="C60" s="85">
        <f>'Ek. i prog. klasifikacija'!G34+'Ek. i prog. klasifikacija'!G171</f>
        <v>8450</v>
      </c>
      <c r="D60" s="85">
        <f>'Ek. i prog. klasifikacija'!H34+'Ek. i prog. klasifikacija'!H171</f>
        <v>8350.2900000000009</v>
      </c>
      <c r="E60" s="82">
        <f t="shared" si="17"/>
        <v>3.1867930144870016</v>
      </c>
      <c r="F60" s="97">
        <f t="shared" si="18"/>
        <v>0.98820000000000008</v>
      </c>
    </row>
    <row r="61" spans="1:6" ht="21.75" customHeight="1" x14ac:dyDescent="0.2">
      <c r="A61" s="79" t="s">
        <v>48</v>
      </c>
      <c r="B61" s="80">
        <f>SUM(B63:B67)</f>
        <v>7446.3799999999992</v>
      </c>
      <c r="C61" s="80">
        <f>SUM(C62:C67)</f>
        <v>9618</v>
      </c>
      <c r="D61" s="80">
        <f>SUM(D62:D67)</f>
        <v>12783.34</v>
      </c>
      <c r="E61" s="83">
        <f t="shared" si="17"/>
        <v>1.7167187277576488</v>
      </c>
      <c r="F61" s="81">
        <f t="shared" si="18"/>
        <v>1.3291058432106466</v>
      </c>
    </row>
    <row r="62" spans="1:6" ht="21.75" customHeight="1" x14ac:dyDescent="0.2">
      <c r="A62" s="84" t="s">
        <v>255</v>
      </c>
      <c r="B62" s="85">
        <v>0</v>
      </c>
      <c r="C62" s="85">
        <f>'Ek. i prog. klasifikacija'!G36</f>
        <v>2700</v>
      </c>
      <c r="D62" s="85">
        <f>'Ek. i prog. klasifikacija'!H36</f>
        <v>5273.06</v>
      </c>
      <c r="E62" s="82">
        <f t="shared" ref="E62" si="25">+IFERROR(D62/B62,)</f>
        <v>0</v>
      </c>
      <c r="F62" s="97">
        <f t="shared" ref="F62" si="26">+IFERROR(D62/C62,)</f>
        <v>1.9529851851851854</v>
      </c>
    </row>
    <row r="63" spans="1:6" ht="21.75" customHeight="1" x14ac:dyDescent="0.2">
      <c r="A63" s="84" t="s">
        <v>240</v>
      </c>
      <c r="B63" s="85">
        <v>1798.21</v>
      </c>
      <c r="C63" s="85">
        <f>'Ek. i prog. klasifikacija'!G37+'Ek. i prog. klasifikacija'!G130+'Ek. i prog. klasifikacija'!G173</f>
        <v>1236</v>
      </c>
      <c r="D63" s="85">
        <f>'Ek. i prog. klasifikacija'!H37+'Ek. i prog. klasifikacija'!H130+'Ek. i prog. klasifikacija'!H173</f>
        <v>1254.3599999999999</v>
      </c>
      <c r="E63" s="82">
        <f t="shared" si="17"/>
        <v>0.69756035168306252</v>
      </c>
      <c r="F63" s="97">
        <f t="shared" si="18"/>
        <v>1.0148543689320388</v>
      </c>
    </row>
    <row r="64" spans="1:6" ht="21.75" customHeight="1" x14ac:dyDescent="0.2">
      <c r="A64" s="84" t="s">
        <v>49</v>
      </c>
      <c r="B64" s="85">
        <v>291.99</v>
      </c>
      <c r="C64" s="85">
        <f>'Ek. i prog. klasifikacija'!G38</f>
        <v>364</v>
      </c>
      <c r="D64" s="85">
        <f>'Ek. i prog. klasifikacija'!H38</f>
        <v>249.36</v>
      </c>
      <c r="E64" s="82">
        <f t="shared" si="17"/>
        <v>0.8540018493784034</v>
      </c>
      <c r="F64" s="97">
        <f t="shared" si="18"/>
        <v>0.68505494505494513</v>
      </c>
    </row>
    <row r="65" spans="1:6" ht="21.75" customHeight="1" x14ac:dyDescent="0.2">
      <c r="A65" s="84" t="s">
        <v>50</v>
      </c>
      <c r="B65" s="85">
        <v>2963.04</v>
      </c>
      <c r="C65" s="85">
        <f>'Ek. i prog. klasifikacija'!G64</f>
        <v>3318</v>
      </c>
      <c r="D65" s="85">
        <f>'Ek. i prog. klasifikacija'!H64</f>
        <v>4302.8999999999996</v>
      </c>
      <c r="E65" s="82">
        <f t="shared" si="17"/>
        <v>1.452190993034181</v>
      </c>
      <c r="F65" s="97">
        <f t="shared" si="18"/>
        <v>1.2968354430379745</v>
      </c>
    </row>
    <row r="66" spans="1:6" ht="21.75" customHeight="1" x14ac:dyDescent="0.2">
      <c r="A66" s="84" t="s">
        <v>51</v>
      </c>
      <c r="B66" s="85">
        <v>1327.23</v>
      </c>
      <c r="C66" s="85">
        <f>'Ek. i prog. klasifikacija'!G65</f>
        <v>0</v>
      </c>
      <c r="D66" s="85">
        <f>'Ek. i prog. klasifikacija'!H65</f>
        <v>0</v>
      </c>
      <c r="E66" s="82">
        <f t="shared" si="17"/>
        <v>0</v>
      </c>
      <c r="F66" s="97">
        <f t="shared" si="18"/>
        <v>0</v>
      </c>
    </row>
    <row r="67" spans="1:6" ht="21.75" customHeight="1" x14ac:dyDescent="0.2">
      <c r="A67" s="84" t="s">
        <v>52</v>
      </c>
      <c r="B67" s="85">
        <v>1065.9100000000001</v>
      </c>
      <c r="C67" s="85">
        <f>'Ek. i prog. klasifikacija'!G39+'Ek. i prog. klasifikacija'!G86</f>
        <v>2000</v>
      </c>
      <c r="D67" s="85">
        <f>'Ek. i prog. klasifikacija'!H39+'Ek. i prog. klasifikacija'!H86</f>
        <v>1703.66</v>
      </c>
      <c r="E67" s="82">
        <f t="shared" si="17"/>
        <v>1.5983150547419576</v>
      </c>
      <c r="F67" s="97">
        <f t="shared" si="18"/>
        <v>0.85183000000000009</v>
      </c>
    </row>
    <row r="68" spans="1:6" s="20" customFormat="1" ht="21.75" customHeight="1" x14ac:dyDescent="0.2">
      <c r="A68" s="93" t="s">
        <v>53</v>
      </c>
      <c r="B68" s="94">
        <f>B69</f>
        <v>2278.48</v>
      </c>
      <c r="C68" s="94">
        <f t="shared" ref="C68:D68" si="27">C69</f>
        <v>1250</v>
      </c>
      <c r="D68" s="94">
        <f t="shared" si="27"/>
        <v>1197.27</v>
      </c>
      <c r="E68" s="96">
        <f t="shared" si="17"/>
        <v>0.52546873354165935</v>
      </c>
      <c r="F68" s="95">
        <f t="shared" si="18"/>
        <v>0.957816</v>
      </c>
    </row>
    <row r="69" spans="1:6" ht="21.75" customHeight="1" x14ac:dyDescent="0.2">
      <c r="A69" s="79" t="s">
        <v>54</v>
      </c>
      <c r="B69" s="80">
        <f>B70</f>
        <v>2278.48</v>
      </c>
      <c r="C69" s="80">
        <f t="shared" ref="C69:D69" si="28">C70</f>
        <v>1250</v>
      </c>
      <c r="D69" s="80">
        <f t="shared" si="28"/>
        <v>1197.27</v>
      </c>
      <c r="E69" s="83">
        <f t="shared" si="17"/>
        <v>0.52546873354165935</v>
      </c>
      <c r="F69" s="81">
        <f t="shared" si="18"/>
        <v>0.957816</v>
      </c>
    </row>
    <row r="70" spans="1:6" ht="21.75" customHeight="1" x14ac:dyDescent="0.2">
      <c r="A70" s="84" t="s">
        <v>55</v>
      </c>
      <c r="B70" s="85">
        <v>2278.48</v>
      </c>
      <c r="C70" s="85">
        <f>'Ek. i prog. klasifikacija'!G42+'Ek. i prog. klasifikacija'!G176</f>
        <v>1250</v>
      </c>
      <c r="D70" s="85">
        <f>'Ek. i prog. klasifikacija'!H42+'Ek. i prog. klasifikacija'!H176</f>
        <v>1197.27</v>
      </c>
      <c r="E70" s="82">
        <f t="shared" si="17"/>
        <v>0.52546873354165935</v>
      </c>
      <c r="F70" s="97">
        <f t="shared" si="18"/>
        <v>0.957816</v>
      </c>
    </row>
    <row r="71" spans="1:6" s="20" customFormat="1" ht="21.75" customHeight="1" x14ac:dyDescent="0.2">
      <c r="A71" s="93" t="s">
        <v>56</v>
      </c>
      <c r="B71" s="94">
        <f t="shared" ref="B71" si="29">B72</f>
        <v>46008.929999999993</v>
      </c>
      <c r="C71" s="94">
        <f t="shared" ref="C71" si="30">C72</f>
        <v>140867</v>
      </c>
      <c r="D71" s="94">
        <f t="shared" ref="D71" si="31">D72</f>
        <v>45932.25</v>
      </c>
      <c r="E71" s="96">
        <f t="shared" si="17"/>
        <v>0.99833336702244557</v>
      </c>
      <c r="F71" s="95">
        <f t="shared" si="18"/>
        <v>0.32606820618029775</v>
      </c>
    </row>
    <row r="72" spans="1:6" ht="21.75" customHeight="1" x14ac:dyDescent="0.2">
      <c r="A72" s="79" t="s">
        <v>57</v>
      </c>
      <c r="B72" s="80">
        <f>SUM(B73:B74)</f>
        <v>46008.929999999993</v>
      </c>
      <c r="C72" s="80">
        <f>SUM(C73:C74)</f>
        <v>140867</v>
      </c>
      <c r="D72" s="80">
        <f>SUM(D73:D74)</f>
        <v>45932.25</v>
      </c>
      <c r="E72" s="83">
        <f t="shared" si="17"/>
        <v>0.99833336702244557</v>
      </c>
      <c r="F72" s="81">
        <f t="shared" si="18"/>
        <v>0.32606820618029775</v>
      </c>
    </row>
    <row r="73" spans="1:6" ht="21.75" customHeight="1" x14ac:dyDescent="0.2">
      <c r="A73" s="84" t="s">
        <v>241</v>
      </c>
      <c r="B73" s="85">
        <v>40406.519999999997</v>
      </c>
      <c r="C73" s="85">
        <f>'Ek. i prog. klasifikacija'!G78+'Ek. i prog. klasifikacija'!G136</f>
        <v>41322</v>
      </c>
      <c r="D73" s="85">
        <f>'Ek. i prog. klasifikacija'!H78+'Ek. i prog. klasifikacija'!H136</f>
        <v>41357.42</v>
      </c>
      <c r="E73" s="82">
        <f t="shared" si="17"/>
        <v>1.0235333307594914</v>
      </c>
      <c r="F73" s="97">
        <f t="shared" si="18"/>
        <v>1.000857170514496</v>
      </c>
    </row>
    <row r="74" spans="1:6" ht="21.75" customHeight="1" x14ac:dyDescent="0.2">
      <c r="A74" s="84" t="s">
        <v>58</v>
      </c>
      <c r="B74" s="85">
        <v>5602.41</v>
      </c>
      <c r="C74" s="85">
        <f>'Ek. i prog. klasifikacija'!G137+'Ek. i prog. klasifikacija'!G244+'Ek. i prog. klasifikacija'!G253+'Ek. i prog. klasifikacija'!G79+'Ek. i prog. klasifikacija'!G239</f>
        <v>99545</v>
      </c>
      <c r="D74" s="85">
        <f>'Ek. i prog. klasifikacija'!H137+'Ek. i prog. klasifikacija'!H244+'Ek. i prog. klasifikacija'!H253+'Ek. i prog. klasifikacija'!H79+'Ek. i prog. klasifikacija'!H239</f>
        <v>4574.83</v>
      </c>
      <c r="E74" s="82">
        <f t="shared" si="17"/>
        <v>0.81658250645704256</v>
      </c>
      <c r="F74" s="97">
        <f t="shared" si="18"/>
        <v>4.5957406198201815E-2</v>
      </c>
    </row>
    <row r="75" spans="1:6" ht="21.75" customHeight="1" x14ac:dyDescent="0.2">
      <c r="A75" s="93" t="s">
        <v>256</v>
      </c>
      <c r="B75" s="94">
        <f t="shared" ref="B75:D75" si="32">B76</f>
        <v>0</v>
      </c>
      <c r="C75" s="94">
        <f t="shared" si="32"/>
        <v>1641</v>
      </c>
      <c r="D75" s="94">
        <f t="shared" si="32"/>
        <v>1641.78</v>
      </c>
      <c r="E75" s="96">
        <f t="shared" ref="E75:E77" si="33">+IFERROR(D75/B75,)</f>
        <v>0</v>
      </c>
      <c r="F75" s="95">
        <f t="shared" ref="F75:F77" si="34">+IFERROR(D75/C75,)</f>
        <v>1.0004753199268739</v>
      </c>
    </row>
    <row r="76" spans="1:6" ht="21.75" customHeight="1" x14ac:dyDescent="0.2">
      <c r="A76" s="79" t="s">
        <v>257</v>
      </c>
      <c r="B76" s="80">
        <f>SUM(B77)</f>
        <v>0</v>
      </c>
      <c r="C76" s="80">
        <f t="shared" ref="C76:D76" si="35">SUM(C77)</f>
        <v>1641</v>
      </c>
      <c r="D76" s="80">
        <f t="shared" si="35"/>
        <v>1641.78</v>
      </c>
      <c r="E76" s="83">
        <f t="shared" si="33"/>
        <v>0</v>
      </c>
      <c r="F76" s="81">
        <f t="shared" si="34"/>
        <v>1.0004753199268739</v>
      </c>
    </row>
    <row r="77" spans="1:6" ht="21.75" customHeight="1" x14ac:dyDescent="0.2">
      <c r="A77" s="84" t="s">
        <v>258</v>
      </c>
      <c r="B77" s="85">
        <v>0</v>
      </c>
      <c r="C77" s="85">
        <f>'Ek. i prog. klasifikacija'!G140</f>
        <v>1641</v>
      </c>
      <c r="D77" s="85">
        <f>'Ek. i prog. klasifikacija'!H140</f>
        <v>1641.78</v>
      </c>
      <c r="E77" s="82">
        <f t="shared" si="33"/>
        <v>0</v>
      </c>
      <c r="F77" s="97">
        <f t="shared" si="34"/>
        <v>1.0004753199268739</v>
      </c>
    </row>
    <row r="78" spans="1:6" s="19" customFormat="1" ht="24" customHeight="1" x14ac:dyDescent="0.2">
      <c r="A78" s="101" t="s">
        <v>59</v>
      </c>
      <c r="B78" s="102">
        <f>B79</f>
        <v>70989.66</v>
      </c>
      <c r="C78" s="102">
        <f t="shared" ref="C78:D78" si="36">C79</f>
        <v>74194</v>
      </c>
      <c r="D78" s="102">
        <f t="shared" si="36"/>
        <v>74646.75</v>
      </c>
      <c r="E78" s="107">
        <f t="shared" si="17"/>
        <v>1.0515158123028057</v>
      </c>
      <c r="F78" s="103">
        <f t="shared" si="18"/>
        <v>1.0061022454645929</v>
      </c>
    </row>
    <row r="79" spans="1:6" s="21" customFormat="1" ht="21.75" customHeight="1" x14ac:dyDescent="0.2">
      <c r="A79" s="93" t="s">
        <v>60</v>
      </c>
      <c r="B79" s="94">
        <f>B80+B86</f>
        <v>70989.66</v>
      </c>
      <c r="C79" s="94">
        <f t="shared" ref="C79:D79" si="37">C80+C86</f>
        <v>74194</v>
      </c>
      <c r="D79" s="94">
        <f t="shared" si="37"/>
        <v>74646.75</v>
      </c>
      <c r="E79" s="96">
        <f t="shared" si="17"/>
        <v>1.0515158123028057</v>
      </c>
      <c r="F79" s="95">
        <f t="shared" si="18"/>
        <v>1.0061022454645929</v>
      </c>
    </row>
    <row r="80" spans="1:6" ht="21.75" customHeight="1" x14ac:dyDescent="0.2">
      <c r="A80" s="79" t="s">
        <v>61</v>
      </c>
      <c r="B80" s="80">
        <f t="shared" ref="B80:C80" si="38">SUM(B81:B85)</f>
        <v>25723.75</v>
      </c>
      <c r="C80" s="80">
        <f t="shared" si="38"/>
        <v>37340</v>
      </c>
      <c r="D80" s="80">
        <f>SUM(D81:D85)</f>
        <v>38155.279999999999</v>
      </c>
      <c r="E80" s="83">
        <f t="shared" si="17"/>
        <v>1.4832705184897226</v>
      </c>
      <c r="F80" s="81">
        <f t="shared" si="18"/>
        <v>1.0218339582217462</v>
      </c>
    </row>
    <row r="81" spans="1:6" ht="21.75" customHeight="1" x14ac:dyDescent="0.2">
      <c r="A81" s="84" t="s">
        <v>62</v>
      </c>
      <c r="B81" s="85">
        <v>17942.05</v>
      </c>
      <c r="C81" s="85">
        <f>'Ek. i prog. klasifikacija'!G144+'Ek. i prog. klasifikacija'!G180+'Ek. i prog. klasifikacija'!G260+'Ek. i prog. klasifikacija'!G278+'Ek. i prog. klasifikacija'!G107+'Ek. i prog. klasifikacija'!G90</f>
        <v>27323</v>
      </c>
      <c r="D81" s="85">
        <f>'Ek. i prog. klasifikacija'!H144+'Ek. i prog. klasifikacija'!H180+'Ek. i prog. klasifikacija'!H260+'Ek. i prog. klasifikacija'!H278+'Ek. i prog. klasifikacija'!H107+'Ek. i prog. klasifikacija'!H90</f>
        <v>16371.6</v>
      </c>
      <c r="E81" s="82">
        <f t="shared" si="17"/>
        <v>0.91247098297017348</v>
      </c>
      <c r="F81" s="97">
        <f t="shared" si="18"/>
        <v>0.59918749771254987</v>
      </c>
    </row>
    <row r="82" spans="1:6" ht="21.75" customHeight="1" x14ac:dyDescent="0.2">
      <c r="A82" s="84" t="s">
        <v>242</v>
      </c>
      <c r="B82" s="85">
        <v>0</v>
      </c>
      <c r="C82" s="85">
        <f>'Ek. i prog. klasifikacija'!G261+'Ek. i prog. klasifikacija'!G272</f>
        <v>0</v>
      </c>
      <c r="D82" s="85">
        <f>'Ek. i prog. klasifikacija'!H261+'Ek. i prog. klasifikacija'!H272</f>
        <v>1429.49</v>
      </c>
      <c r="E82" s="82">
        <f t="shared" si="17"/>
        <v>0</v>
      </c>
      <c r="F82" s="97">
        <f t="shared" si="18"/>
        <v>0</v>
      </c>
    </row>
    <row r="83" spans="1:6" ht="21.75" customHeight="1" x14ac:dyDescent="0.2">
      <c r="A83" s="84" t="s">
        <v>243</v>
      </c>
      <c r="B83" s="85">
        <v>7781.7</v>
      </c>
      <c r="C83" s="85">
        <f>'Ek. i prog. klasifikacija'!G279+'Ek. i prog. klasifikacija'!G273+'Ek. i prog. klasifikacija'!G262</f>
        <v>9517</v>
      </c>
      <c r="D83" s="85">
        <f>'Ek. i prog. klasifikacija'!H279+'Ek. i prog. klasifikacija'!H273+'Ek. i prog. klasifikacija'!H262</f>
        <v>5943.3</v>
      </c>
      <c r="E83" s="82">
        <f>+IFERROR(D83/B83,)</f>
        <v>0.76375342148887782</v>
      </c>
      <c r="F83" s="97">
        <f t="shared" si="18"/>
        <v>0.62449301250394029</v>
      </c>
    </row>
    <row r="84" spans="1:6" ht="21.75" customHeight="1" x14ac:dyDescent="0.2">
      <c r="A84" s="84" t="s">
        <v>273</v>
      </c>
      <c r="B84" s="85">
        <v>0</v>
      </c>
      <c r="C84" s="85">
        <f>'Ek. i prog. klasifikacija'!G145+'Ek. i prog. klasifikacija'!G280</f>
        <v>0</v>
      </c>
      <c r="D84" s="85">
        <f>'Ek. i prog. klasifikacija'!H145+'Ek. i prog. klasifikacija'!H280</f>
        <v>6411.66</v>
      </c>
      <c r="E84" s="82">
        <f>+IFERROR(D84/B84,)</f>
        <v>0</v>
      </c>
      <c r="F84" s="97">
        <f t="shared" si="18"/>
        <v>0</v>
      </c>
    </row>
    <row r="85" spans="1:6" ht="21.75" customHeight="1" x14ac:dyDescent="0.2">
      <c r="A85" s="84" t="s">
        <v>259</v>
      </c>
      <c r="B85" s="85">
        <v>0</v>
      </c>
      <c r="C85" s="85">
        <f>'Ek. i prog. klasifikacija'!G108+'Ek. i prog. klasifikacija'!G263+'Ek. i prog. klasifikacija'!G281</f>
        <v>500</v>
      </c>
      <c r="D85" s="85">
        <f>'Ek. i prog. klasifikacija'!H108+'Ek. i prog. klasifikacija'!H263+'Ek. i prog. klasifikacija'!H281</f>
        <v>7999.2300000000005</v>
      </c>
      <c r="E85" s="82">
        <f>+IFERROR(D85/B85,)</f>
        <v>0</v>
      </c>
      <c r="F85" s="97">
        <f t="shared" si="18"/>
        <v>15.998460000000001</v>
      </c>
    </row>
    <row r="86" spans="1:6" ht="21.75" customHeight="1" x14ac:dyDescent="0.2">
      <c r="A86" s="79" t="s">
        <v>63</v>
      </c>
      <c r="B86" s="80">
        <f>B87</f>
        <v>45265.91</v>
      </c>
      <c r="C86" s="80">
        <f t="shared" ref="C86:D86" si="39">C87</f>
        <v>36854</v>
      </c>
      <c r="D86" s="80">
        <f t="shared" si="39"/>
        <v>36491.47</v>
      </c>
      <c r="E86" s="83">
        <f t="shared" si="17"/>
        <v>0.80615787907500369</v>
      </c>
      <c r="F86" s="81">
        <f t="shared" si="18"/>
        <v>0.99016307592120256</v>
      </c>
    </row>
    <row r="87" spans="1:6" ht="21.75" customHeight="1" x14ac:dyDescent="0.2">
      <c r="A87" s="84" t="s">
        <v>64</v>
      </c>
      <c r="B87" s="85">
        <v>45265.91</v>
      </c>
      <c r="C87" s="85">
        <f>'Ek. i prog. klasifikacija'!G265+'Ek. i prog. klasifikacija'!G230</f>
        <v>36854</v>
      </c>
      <c r="D87" s="85">
        <f>'Ek. i prog. klasifikacija'!H265+'Ek. i prog. klasifikacija'!H230</f>
        <v>36491.47</v>
      </c>
      <c r="E87" s="82">
        <f t="shared" si="17"/>
        <v>0.80615787907500369</v>
      </c>
      <c r="F87" s="97">
        <f t="shared" si="18"/>
        <v>0.99016307592120256</v>
      </c>
    </row>
    <row r="88" spans="1:6" ht="21.75" customHeight="1" x14ac:dyDescent="0.2">
      <c r="A88" s="101" t="s">
        <v>65</v>
      </c>
      <c r="B88" s="102">
        <f>B78+B30</f>
        <v>1877553.8299999998</v>
      </c>
      <c r="C88" s="102">
        <f>C78+C30</f>
        <v>2444439</v>
      </c>
      <c r="D88" s="102">
        <f>D78+D30</f>
        <v>2369753</v>
      </c>
      <c r="E88" s="107">
        <f t="shared" si="17"/>
        <v>1.2621491656513519</v>
      </c>
      <c r="F88" s="103">
        <f t="shared" si="18"/>
        <v>0.96944656831281129</v>
      </c>
    </row>
    <row r="92" spans="1:6" x14ac:dyDescent="0.2">
      <c r="B92" s="13"/>
      <c r="C92" s="13"/>
      <c r="D92" s="13"/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C70:D7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C49" sqref="C49:C51"/>
    </sheetView>
  </sheetViews>
  <sheetFormatPr defaultColWidth="9.140625" defaultRowHeight="11.25" x14ac:dyDescent="0.15"/>
  <cols>
    <col min="1" max="1" width="26.85546875" style="15" customWidth="1"/>
    <col min="2" max="2" width="16" style="15" customWidth="1"/>
    <col min="3" max="4" width="16.5703125" style="15" customWidth="1"/>
    <col min="5" max="5" width="13.7109375" style="15" customWidth="1"/>
    <col min="6" max="6" width="10.42578125" style="38" customWidth="1"/>
    <col min="7" max="16384" width="9.140625" style="15"/>
  </cols>
  <sheetData>
    <row r="1" spans="1:6" ht="27" customHeight="1" thickBot="1" x14ac:dyDescent="0.2">
      <c r="A1" s="165" t="s">
        <v>206</v>
      </c>
      <c r="B1" s="166"/>
      <c r="C1" s="166"/>
      <c r="D1" s="166"/>
      <c r="E1" s="166"/>
      <c r="F1" s="167"/>
    </row>
    <row r="2" spans="1:6" ht="25.5" x14ac:dyDescent="0.15">
      <c r="A2" s="110" t="s">
        <v>207</v>
      </c>
      <c r="B2" s="111" t="s">
        <v>203</v>
      </c>
      <c r="C2" s="111" t="s">
        <v>264</v>
      </c>
      <c r="D2" s="111" t="s">
        <v>261</v>
      </c>
      <c r="E2" s="111" t="s">
        <v>208</v>
      </c>
      <c r="F2" s="112" t="s">
        <v>220</v>
      </c>
    </row>
    <row r="3" spans="1:6" ht="12.75" x14ac:dyDescent="0.15">
      <c r="A3" s="113">
        <v>1</v>
      </c>
      <c r="B3" s="108">
        <v>2</v>
      </c>
      <c r="C3" s="108">
        <v>3</v>
      </c>
      <c r="D3" s="108">
        <v>4</v>
      </c>
      <c r="E3" s="108">
        <v>5</v>
      </c>
      <c r="F3" s="114">
        <v>6</v>
      </c>
    </row>
    <row r="4" spans="1:6" ht="12.75" x14ac:dyDescent="0.15">
      <c r="A4" s="162" t="s">
        <v>219</v>
      </c>
      <c r="B4" s="163"/>
      <c r="C4" s="163"/>
      <c r="D4" s="163"/>
      <c r="E4" s="163"/>
      <c r="F4" s="164"/>
    </row>
    <row r="5" spans="1:6" ht="12.75" x14ac:dyDescent="0.2">
      <c r="A5" s="115" t="s">
        <v>209</v>
      </c>
      <c r="B5" s="122">
        <v>177594.49</v>
      </c>
      <c r="C5" s="122">
        <v>292852</v>
      </c>
      <c r="D5" s="122">
        <v>300597.73</v>
      </c>
      <c r="E5" s="109">
        <f>+IFERROR(D5/B5,)</f>
        <v>1.6926072987962633</v>
      </c>
      <c r="F5" s="116">
        <f>+IFERROR(D5/C5,)</f>
        <v>1.0264492986218294</v>
      </c>
    </row>
    <row r="6" spans="1:6" ht="12.75" x14ac:dyDescent="0.2">
      <c r="A6" s="115" t="s">
        <v>210</v>
      </c>
      <c r="B6" s="122">
        <v>177594.49</v>
      </c>
      <c r="C6" s="122">
        <f>'Ek. i prog. klasifikacija'!G71+'Ek. i prog. klasifikacija'!G148+'Ek. i prog. klasifikacija'!G182+'Ek. i prog. klasifikacija'!G193+'Ek. i prog. klasifikacija'!G201</f>
        <v>292852</v>
      </c>
      <c r="D6" s="122">
        <f>'Ek. i prog. klasifikacija'!H71+'Ek. i prog. klasifikacija'!H148+'Ek. i prog. klasifikacija'!H182+'Ek. i prog. klasifikacija'!H193+'Ek. i prog. klasifikacija'!H201</f>
        <v>280789.78000000003</v>
      </c>
      <c r="E6" s="109">
        <f t="shared" ref="E6:E7" si="0">+IFERROR(D6/B6,)</f>
        <v>1.5810725884569958</v>
      </c>
      <c r="F6" s="116">
        <f t="shared" ref="F6:F7" si="1">+IFERROR(D6/C6,)</f>
        <v>0.95881120839195233</v>
      </c>
    </row>
    <row r="7" spans="1:6" s="22" customFormat="1" ht="12.75" x14ac:dyDescent="0.2">
      <c r="A7" s="115" t="s">
        <v>211</v>
      </c>
      <c r="B7" s="122">
        <f>B5-B6</f>
        <v>0</v>
      </c>
      <c r="C7" s="122">
        <f t="shared" ref="C7:D7" si="2">C5-C6</f>
        <v>0</v>
      </c>
      <c r="D7" s="122">
        <f t="shared" si="2"/>
        <v>19807.949999999953</v>
      </c>
      <c r="E7" s="109">
        <f t="shared" si="0"/>
        <v>0</v>
      </c>
      <c r="F7" s="116">
        <f t="shared" si="1"/>
        <v>0</v>
      </c>
    </row>
    <row r="8" spans="1:6" s="22" customFormat="1" ht="12.75" x14ac:dyDescent="0.2">
      <c r="A8" s="162" t="s">
        <v>265</v>
      </c>
      <c r="B8" s="163"/>
      <c r="C8" s="163"/>
      <c r="D8" s="163"/>
      <c r="E8" s="163"/>
      <c r="F8" s="164"/>
    </row>
    <row r="9" spans="1:6" s="22" customFormat="1" ht="12.75" x14ac:dyDescent="0.2">
      <c r="A9" s="115" t="s">
        <v>209</v>
      </c>
      <c r="B9" s="122">
        <v>0</v>
      </c>
      <c r="C9" s="122">
        <v>31190</v>
      </c>
      <c r="D9" s="122">
        <v>0</v>
      </c>
      <c r="E9" s="109">
        <f>+IFERROR(D9/B9,)</f>
        <v>0</v>
      </c>
      <c r="F9" s="116">
        <f>+IFERROR(D9/C9,)</f>
        <v>0</v>
      </c>
    </row>
    <row r="10" spans="1:6" s="22" customFormat="1" ht="12.75" x14ac:dyDescent="0.2">
      <c r="A10" s="115" t="s">
        <v>210</v>
      </c>
      <c r="B10" s="122">
        <v>0</v>
      </c>
      <c r="C10" s="122">
        <f>'Ek. i prog. klasifikacija'!G187</f>
        <v>31190</v>
      </c>
      <c r="D10" s="122">
        <f>'Ek. i prog. klasifikacija'!H187</f>
        <v>19807.95</v>
      </c>
      <c r="E10" s="109">
        <f t="shared" ref="E10:E11" si="3">+IFERROR(D10/B10,)</f>
        <v>0</v>
      </c>
      <c r="F10" s="116">
        <f t="shared" ref="F10:F11" si="4">+IFERROR(D10/C10,)</f>
        <v>0.635073741583841</v>
      </c>
    </row>
    <row r="11" spans="1:6" s="22" customFormat="1" ht="12.75" x14ac:dyDescent="0.2">
      <c r="A11" s="115" t="s">
        <v>211</v>
      </c>
      <c r="B11" s="122">
        <f>B9-B10</f>
        <v>0</v>
      </c>
      <c r="C11" s="122">
        <f t="shared" ref="C11:D11" si="5">C9-C10</f>
        <v>0</v>
      </c>
      <c r="D11" s="122">
        <f t="shared" si="5"/>
        <v>-19807.95</v>
      </c>
      <c r="E11" s="109">
        <f t="shared" si="3"/>
        <v>0</v>
      </c>
      <c r="F11" s="116">
        <f t="shared" si="4"/>
        <v>0</v>
      </c>
    </row>
    <row r="12" spans="1:6" ht="11.25" customHeight="1" x14ac:dyDescent="0.15">
      <c r="A12" s="162" t="s">
        <v>212</v>
      </c>
      <c r="B12" s="163"/>
      <c r="C12" s="163"/>
      <c r="D12" s="163"/>
      <c r="E12" s="163"/>
      <c r="F12" s="164"/>
    </row>
    <row r="13" spans="1:6" ht="12.75" x14ac:dyDescent="0.2">
      <c r="A13" s="115" t="s">
        <v>209</v>
      </c>
      <c r="B13" s="122">
        <v>180217.29</v>
      </c>
      <c r="C13" s="122">
        <v>172215</v>
      </c>
      <c r="D13" s="122">
        <v>172215</v>
      </c>
      <c r="E13" s="109">
        <f>+IFERROR(D13/B13,)</f>
        <v>0.95559643583587339</v>
      </c>
      <c r="F13" s="116">
        <f>+IFERROR(D13/C13,)</f>
        <v>1</v>
      </c>
    </row>
    <row r="14" spans="1:6" ht="12.75" x14ac:dyDescent="0.2">
      <c r="A14" s="115" t="s">
        <v>210</v>
      </c>
      <c r="B14" s="122">
        <v>180217.29</v>
      </c>
      <c r="C14" s="122">
        <f>'Ek. i prog. klasifikacija'!G13+'Ek. i prog. klasifikacija'!G44+'Ek. i prog. klasifikacija'!G256</f>
        <v>172215</v>
      </c>
      <c r="D14" s="122">
        <f>'Ek. i prog. klasifikacija'!H13+'Ek. i prog. klasifikacija'!H44+'Ek. i prog. klasifikacija'!H256</f>
        <v>172214.99999999997</v>
      </c>
      <c r="E14" s="109">
        <f t="shared" ref="E14:E15" si="6">+IFERROR(D14/B14,)</f>
        <v>0.95559643583587328</v>
      </c>
      <c r="F14" s="116">
        <f t="shared" ref="F14:F15" si="7">+IFERROR(D14/C14,)</f>
        <v>0.99999999999999978</v>
      </c>
    </row>
    <row r="15" spans="1:6" s="22" customFormat="1" ht="12.75" x14ac:dyDescent="0.2">
      <c r="A15" s="115" t="s">
        <v>211</v>
      </c>
      <c r="B15" s="122">
        <f>B13-B14</f>
        <v>0</v>
      </c>
      <c r="C15" s="122">
        <f t="shared" ref="C15:D15" si="8">C13-C14</f>
        <v>0</v>
      </c>
      <c r="D15" s="122">
        <f t="shared" si="8"/>
        <v>0</v>
      </c>
      <c r="E15" s="109">
        <f t="shared" si="6"/>
        <v>0</v>
      </c>
      <c r="F15" s="116">
        <f t="shared" si="7"/>
        <v>0</v>
      </c>
    </row>
    <row r="16" spans="1:6" ht="11.25" customHeight="1" x14ac:dyDescent="0.15">
      <c r="A16" s="162" t="s">
        <v>213</v>
      </c>
      <c r="B16" s="163"/>
      <c r="C16" s="163"/>
      <c r="D16" s="163"/>
      <c r="E16" s="163"/>
      <c r="F16" s="164"/>
    </row>
    <row r="17" spans="1:6" ht="12.75" x14ac:dyDescent="0.2">
      <c r="A17" s="115" t="s">
        <v>209</v>
      </c>
      <c r="B17" s="122">
        <v>1372600.66</v>
      </c>
      <c r="C17" s="122">
        <v>1715149</v>
      </c>
      <c r="D17" s="122">
        <v>1580344.73</v>
      </c>
      <c r="E17" s="109">
        <f>+IFERROR(D17/B17,)</f>
        <v>1.1513506994816687</v>
      </c>
      <c r="F17" s="116">
        <f>+IFERROR(D17/C17,)</f>
        <v>0.92140375559207977</v>
      </c>
    </row>
    <row r="18" spans="1:6" ht="12.75" x14ac:dyDescent="0.2">
      <c r="A18" s="115" t="s">
        <v>210</v>
      </c>
      <c r="B18" s="122">
        <v>1372600.66</v>
      </c>
      <c r="C18" s="122">
        <f>'Ek. i prog. klasifikacija'!G50</f>
        <v>1715149</v>
      </c>
      <c r="D18" s="122">
        <f>'Ek. i prog. klasifikacija'!H50</f>
        <v>1580344.73</v>
      </c>
      <c r="E18" s="109">
        <f t="shared" ref="E18:E19" si="9">+IFERROR(D18/B18,)</f>
        <v>1.1513506994816687</v>
      </c>
      <c r="F18" s="116">
        <f t="shared" ref="F18:F19" si="10">+IFERROR(D18/C18,)</f>
        <v>0.92140375559207977</v>
      </c>
    </row>
    <row r="19" spans="1:6" s="22" customFormat="1" ht="12.75" x14ac:dyDescent="0.2">
      <c r="A19" s="115" t="s">
        <v>211</v>
      </c>
      <c r="B19" s="122">
        <f>B17-B18</f>
        <v>0</v>
      </c>
      <c r="C19" s="122">
        <f t="shared" ref="C19:D19" si="11">C17-C18</f>
        <v>0</v>
      </c>
      <c r="D19" s="122">
        <f t="shared" si="11"/>
        <v>0</v>
      </c>
      <c r="E19" s="109">
        <f t="shared" si="9"/>
        <v>0</v>
      </c>
      <c r="F19" s="116">
        <f t="shared" si="10"/>
        <v>0</v>
      </c>
    </row>
    <row r="20" spans="1:6" ht="11.25" customHeight="1" x14ac:dyDescent="0.15">
      <c r="A20" s="162" t="s">
        <v>214</v>
      </c>
      <c r="B20" s="163"/>
      <c r="C20" s="163"/>
      <c r="D20" s="163"/>
      <c r="E20" s="163"/>
      <c r="F20" s="164"/>
    </row>
    <row r="21" spans="1:6" ht="12.75" x14ac:dyDescent="0.2">
      <c r="A21" s="115" t="s">
        <v>209</v>
      </c>
      <c r="B21" s="122">
        <v>2548.2800000000002</v>
      </c>
      <c r="C21" s="122">
        <v>2655</v>
      </c>
      <c r="D21" s="122">
        <v>2548.2399999999998</v>
      </c>
      <c r="E21" s="109">
        <f>+IFERROR(D21/B21,)</f>
        <v>0.99998430313780262</v>
      </c>
      <c r="F21" s="116">
        <f>+IFERROR(D21/C21,)</f>
        <v>0.95978907721280593</v>
      </c>
    </row>
    <row r="22" spans="1:6" ht="12.75" x14ac:dyDescent="0.2">
      <c r="A22" s="115" t="s">
        <v>210</v>
      </c>
      <c r="B22" s="122">
        <v>2102.56</v>
      </c>
      <c r="C22" s="122">
        <f>'Ek. i prog. klasifikacija'!G80+'Ek. i prog. klasifikacija'!G268</f>
        <v>2655</v>
      </c>
      <c r="D22" s="122">
        <f>'Ek. i prog. klasifikacija'!H80+'Ek. i prog. klasifikacija'!H268</f>
        <v>1470.44</v>
      </c>
      <c r="E22" s="109">
        <f t="shared" ref="E22:E23" si="12">+IFERROR(D22/B22,)</f>
        <v>0.69935697435507194</v>
      </c>
      <c r="F22" s="116">
        <f t="shared" ref="F22:F23" si="13">+IFERROR(D22/C22,)</f>
        <v>0.55383804143126181</v>
      </c>
    </row>
    <row r="23" spans="1:6" s="22" customFormat="1" ht="12.75" x14ac:dyDescent="0.2">
      <c r="A23" s="115" t="s">
        <v>211</v>
      </c>
      <c r="B23" s="122">
        <f>B21-B22</f>
        <v>445.72000000000025</v>
      </c>
      <c r="C23" s="122">
        <f t="shared" ref="C23:D23" si="14">C21-C22</f>
        <v>0</v>
      </c>
      <c r="D23" s="122">
        <f t="shared" si="14"/>
        <v>1077.7999999999997</v>
      </c>
      <c r="E23" s="109">
        <f t="shared" si="12"/>
        <v>2.4181100242304567</v>
      </c>
      <c r="F23" s="116">
        <f t="shared" si="13"/>
        <v>0</v>
      </c>
    </row>
    <row r="24" spans="1:6" ht="11.25" customHeight="1" x14ac:dyDescent="0.15">
      <c r="A24" s="162" t="s">
        <v>215</v>
      </c>
      <c r="B24" s="163"/>
      <c r="C24" s="163"/>
      <c r="D24" s="163"/>
      <c r="E24" s="163"/>
      <c r="F24" s="164"/>
    </row>
    <row r="25" spans="1:6" ht="12.75" x14ac:dyDescent="0.2">
      <c r="A25" s="115" t="s">
        <v>209</v>
      </c>
      <c r="B25" s="122">
        <v>15727.03</v>
      </c>
      <c r="C25" s="122">
        <v>7351</v>
      </c>
      <c r="D25" s="122">
        <v>7350.69</v>
      </c>
      <c r="E25" s="109">
        <f>+IFERROR(D25/B25,)</f>
        <v>0.46739212680334424</v>
      </c>
      <c r="F25" s="116">
        <f>+IFERROR(D25/C25,)</f>
        <v>0.99995782886682083</v>
      </c>
    </row>
    <row r="26" spans="1:6" ht="12.75" x14ac:dyDescent="0.2">
      <c r="A26" s="115" t="s">
        <v>210</v>
      </c>
      <c r="B26" s="122">
        <v>15727.12</v>
      </c>
      <c r="C26" s="122">
        <f>'Ek. i prog. klasifikacija'!G91</f>
        <v>7351</v>
      </c>
      <c r="D26" s="122">
        <f>'Ek. i prog. klasifikacija'!H91</f>
        <v>7350.69</v>
      </c>
      <c r="E26" s="109">
        <f t="shared" ref="E26:E27" si="15">+IFERROR(D26/B26,)</f>
        <v>0.46738945210566202</v>
      </c>
      <c r="F26" s="116">
        <f t="shared" ref="F26:F27" si="16">+IFERROR(D26/C26,)</f>
        <v>0.99995782886682083</v>
      </c>
    </row>
    <row r="27" spans="1:6" s="22" customFormat="1" ht="12.75" x14ac:dyDescent="0.2">
      <c r="A27" s="115" t="s">
        <v>211</v>
      </c>
      <c r="B27" s="122">
        <f>B25-B26</f>
        <v>-9.0000000000145519E-2</v>
      </c>
      <c r="C27" s="122">
        <f t="shared" ref="C27:D27" si="17">C25-C26</f>
        <v>0</v>
      </c>
      <c r="D27" s="122">
        <f t="shared" si="17"/>
        <v>0</v>
      </c>
      <c r="E27" s="109">
        <f t="shared" si="15"/>
        <v>0</v>
      </c>
      <c r="F27" s="116">
        <f t="shared" si="16"/>
        <v>0</v>
      </c>
    </row>
    <row r="28" spans="1:6" ht="11.25" customHeight="1" x14ac:dyDescent="0.15">
      <c r="A28" s="162" t="s">
        <v>216</v>
      </c>
      <c r="B28" s="163"/>
      <c r="C28" s="163"/>
      <c r="D28" s="163"/>
      <c r="E28" s="163"/>
      <c r="F28" s="164"/>
    </row>
    <row r="29" spans="1:6" ht="12.75" x14ac:dyDescent="0.2">
      <c r="A29" s="115" t="s">
        <v>209</v>
      </c>
      <c r="B29" s="122">
        <v>95991.32</v>
      </c>
      <c r="C29" s="122">
        <v>178110</v>
      </c>
      <c r="D29" s="122">
        <v>264480.05</v>
      </c>
      <c r="E29" s="109">
        <f>+IFERROR(D29/B29,)</f>
        <v>2.7552496413217358</v>
      </c>
      <c r="F29" s="116">
        <f>+IFERROR(D29/C29,)</f>
        <v>1.4849253270450844</v>
      </c>
    </row>
    <row r="30" spans="1:6" ht="12.75" x14ac:dyDescent="0.2">
      <c r="A30" s="115" t="s">
        <v>210</v>
      </c>
      <c r="B30" s="122">
        <v>89086.25</v>
      </c>
      <c r="C30" s="122">
        <f>'Ek. i prog. klasifikacija'!G109+'Ek. i prog. klasifikacija'!G160+'Ek. i prog. klasifikacija'!G226+'Ek. i prog. klasifikacija'!G246+'Ek. i prog. klasifikacija'!G274</f>
        <v>178110</v>
      </c>
      <c r="D30" s="122">
        <f>'Ek. i prog. klasifikacija'!H109+'Ek. i prog. klasifikacija'!H160+'Ek. i prog. klasifikacija'!H226+'Ek. i prog. klasifikacija'!H246+'Ek. i prog. klasifikacija'!H274</f>
        <v>263567.46000000002</v>
      </c>
      <c r="E30" s="109">
        <f t="shared" ref="E30:E31" si="18">+IFERROR(D30/B30,)</f>
        <v>2.9585649861791246</v>
      </c>
      <c r="F30" s="116">
        <f t="shared" ref="F30:F31" si="19">+IFERROR(D30/C30,)</f>
        <v>1.4798015832912246</v>
      </c>
    </row>
    <row r="31" spans="1:6" s="22" customFormat="1" ht="12.75" x14ac:dyDescent="0.2">
      <c r="A31" s="115" t="s">
        <v>211</v>
      </c>
      <c r="B31" s="122">
        <f>B29-B30</f>
        <v>6905.070000000007</v>
      </c>
      <c r="C31" s="122">
        <f t="shared" ref="C31:D31" si="20">C29-C30</f>
        <v>0</v>
      </c>
      <c r="D31" s="122">
        <f t="shared" si="20"/>
        <v>912.5899999999674</v>
      </c>
      <c r="E31" s="109">
        <f t="shared" si="18"/>
        <v>0.13216230972314061</v>
      </c>
      <c r="F31" s="116">
        <f t="shared" si="19"/>
        <v>0</v>
      </c>
    </row>
    <row r="32" spans="1:6" ht="12.75" x14ac:dyDescent="0.15">
      <c r="A32" s="162" t="s">
        <v>217</v>
      </c>
      <c r="B32" s="163"/>
      <c r="C32" s="163"/>
      <c r="D32" s="163"/>
      <c r="E32" s="163"/>
      <c r="F32" s="164"/>
    </row>
    <row r="33" spans="1:6" ht="12.75" x14ac:dyDescent="0.2">
      <c r="A33" s="115" t="s">
        <v>209</v>
      </c>
      <c r="B33" s="122">
        <v>39800.75</v>
      </c>
      <c r="C33" s="122">
        <v>44317</v>
      </c>
      <c r="D33" s="122">
        <v>43839.46</v>
      </c>
      <c r="E33" s="109">
        <f>+IFERROR(D33/B33,)</f>
        <v>1.1014732134444702</v>
      </c>
      <c r="F33" s="116">
        <f>+IFERROR(D33/C33,)</f>
        <v>0.98922445111356816</v>
      </c>
    </row>
    <row r="34" spans="1:6" ht="12.75" x14ac:dyDescent="0.2">
      <c r="A34" s="115" t="s">
        <v>210</v>
      </c>
      <c r="B34" s="122">
        <v>39800.75</v>
      </c>
      <c r="C34" s="122">
        <f>'Ek. i prog. klasifikacija'!G213+'Ek. i prog. klasifikacija'!G240</f>
        <v>44317</v>
      </c>
      <c r="D34" s="122">
        <f>'Ek. i prog. klasifikacija'!H213+'Ek. i prog. klasifikacija'!H240</f>
        <v>43839.459999999992</v>
      </c>
      <c r="E34" s="109">
        <f t="shared" ref="E34:E35" si="21">+IFERROR(D34/B34,)</f>
        <v>1.10147321344447</v>
      </c>
      <c r="F34" s="116">
        <f t="shared" ref="F34:F35" si="22">+IFERROR(D34/C34,)</f>
        <v>0.98922445111356794</v>
      </c>
    </row>
    <row r="35" spans="1:6" s="22" customFormat="1" ht="12.75" x14ac:dyDescent="0.2">
      <c r="A35" s="115" t="s">
        <v>211</v>
      </c>
      <c r="B35" s="122">
        <f>B33-B34</f>
        <v>0</v>
      </c>
      <c r="C35" s="122">
        <f t="shared" ref="C35:D35" si="23">C33-C34</f>
        <v>0</v>
      </c>
      <c r="D35" s="122">
        <f t="shared" si="23"/>
        <v>0</v>
      </c>
      <c r="E35" s="109">
        <f t="shared" si="21"/>
        <v>0</v>
      </c>
      <c r="F35" s="116">
        <f t="shared" si="22"/>
        <v>0</v>
      </c>
    </row>
    <row r="36" spans="1:6" ht="12.75" x14ac:dyDescent="0.15">
      <c r="A36" s="162" t="s">
        <v>218</v>
      </c>
      <c r="B36" s="163"/>
      <c r="C36" s="163"/>
      <c r="D36" s="163"/>
      <c r="E36" s="163"/>
      <c r="F36" s="164"/>
    </row>
    <row r="37" spans="1:6" ht="12.75" x14ac:dyDescent="0.2">
      <c r="A37" s="115" t="s">
        <v>209</v>
      </c>
      <c r="B37" s="122">
        <v>424.71</v>
      </c>
      <c r="C37" s="122">
        <v>600</v>
      </c>
      <c r="D37" s="122">
        <v>367.49</v>
      </c>
      <c r="E37" s="109">
        <f>+IFERROR(D37/B37,)</f>
        <v>0.86527277436368355</v>
      </c>
      <c r="F37" s="116">
        <f>+IFERROR(D37/C37,)</f>
        <v>0.61248333333333338</v>
      </c>
    </row>
    <row r="38" spans="1:6" ht="12.75" x14ac:dyDescent="0.2">
      <c r="A38" s="115" t="s">
        <v>210</v>
      </c>
      <c r="B38" s="122">
        <v>424.71</v>
      </c>
      <c r="C38" s="122">
        <f>'Ek. i prog. klasifikacija'!G232</f>
        <v>600</v>
      </c>
      <c r="D38" s="122">
        <f>'Ek. i prog. klasifikacija'!H232</f>
        <v>367.49</v>
      </c>
      <c r="E38" s="109">
        <f t="shared" ref="E38:E39" si="24">+IFERROR(D38/B38,)</f>
        <v>0.86527277436368355</v>
      </c>
      <c r="F38" s="116">
        <f t="shared" ref="F38:F39" si="25">+IFERROR(D38/C38,)</f>
        <v>0.61248333333333338</v>
      </c>
    </row>
    <row r="39" spans="1:6" s="22" customFormat="1" ht="13.5" thickBot="1" x14ac:dyDescent="0.25">
      <c r="A39" s="117" t="s">
        <v>211</v>
      </c>
      <c r="B39" s="123">
        <f>B37-B38</f>
        <v>0</v>
      </c>
      <c r="C39" s="123">
        <f t="shared" ref="C39:D39" si="26">C37-C38</f>
        <v>0</v>
      </c>
      <c r="D39" s="123">
        <f t="shared" si="26"/>
        <v>0</v>
      </c>
      <c r="E39" s="124">
        <f t="shared" si="24"/>
        <v>0</v>
      </c>
      <c r="F39" s="118">
        <f t="shared" si="25"/>
        <v>0</v>
      </c>
    </row>
    <row r="40" spans="1:6" ht="20.100000000000001" customHeight="1" thickBot="1" x14ac:dyDescent="0.25">
      <c r="A40" s="125" t="s">
        <v>221</v>
      </c>
      <c r="B40" s="131">
        <f>SUM(B5+B9+B13+B17+B21+B25+B29+B33+B37)</f>
        <v>1884904.53</v>
      </c>
      <c r="C40" s="131">
        <f>SUM(C5+C9+C13+C17+C21+C25+C29+C33+C37)</f>
        <v>2444439</v>
      </c>
      <c r="D40" s="131">
        <f>SUM(D5+D13+D17+D21+D25+D29+D33+D37)</f>
        <v>2371743.39</v>
      </c>
      <c r="E40" s="126">
        <f>+IFERROR(D40/B40,)</f>
        <v>1.2582830335709363</v>
      </c>
      <c r="F40" s="127">
        <f>+IFERROR(D40/C40,)</f>
        <v>0.97026082058091867</v>
      </c>
    </row>
    <row r="41" spans="1:6" ht="20.100000000000001" customHeight="1" thickBot="1" x14ac:dyDescent="0.25">
      <c r="A41" s="128" t="s">
        <v>222</v>
      </c>
      <c r="B41" s="132">
        <f>SUM(B6+B14+B18+B22+B26+B30+B34+B38)</f>
        <v>1877553.83</v>
      </c>
      <c r="C41" s="132">
        <f>SUM(C6+C10+C14+C18+C22+C26+C30+C34+C38)</f>
        <v>2444439</v>
      </c>
      <c r="D41" s="132">
        <f>SUM(D6+D10+D14+D18+D22+D26+D30+D34+D38)</f>
        <v>2369753</v>
      </c>
      <c r="E41" s="129">
        <f t="shared" ref="E41:E42" si="27">+IFERROR(D41/B41,)</f>
        <v>1.2621491656513517</v>
      </c>
      <c r="F41" s="130">
        <f t="shared" ref="F41:F42" si="28">+IFERROR(D41/C41,)</f>
        <v>0.96944656831281129</v>
      </c>
    </row>
    <row r="42" spans="1:6" ht="20.100000000000001" customHeight="1" thickBot="1" x14ac:dyDescent="0.25">
      <c r="A42" s="119" t="s">
        <v>223</v>
      </c>
      <c r="B42" s="133">
        <f>B40-B41</f>
        <v>7350.6999999999534</v>
      </c>
      <c r="C42" s="133">
        <f>C40-C41</f>
        <v>0</v>
      </c>
      <c r="D42" s="133">
        <f>D40-D41</f>
        <v>1990.3900000001304</v>
      </c>
      <c r="E42" s="120">
        <f t="shared" si="27"/>
        <v>0.2707755723944853</v>
      </c>
      <c r="F42" s="121">
        <f t="shared" si="28"/>
        <v>0</v>
      </c>
    </row>
    <row r="44" spans="1:6" x14ac:dyDescent="0.15">
      <c r="D44" s="38"/>
      <c r="F44" s="15"/>
    </row>
    <row r="45" spans="1:6" x14ac:dyDescent="0.15">
      <c r="D45" s="38"/>
      <c r="F45" s="15"/>
    </row>
    <row r="46" spans="1:6" x14ac:dyDescent="0.15">
      <c r="D46" s="38"/>
      <c r="F46" s="15"/>
    </row>
    <row r="47" spans="1:6" x14ac:dyDescent="0.15">
      <c r="D47" s="38"/>
      <c r="F47" s="15"/>
    </row>
  </sheetData>
  <mergeCells count="10">
    <mergeCell ref="A32:F32"/>
    <mergeCell ref="A36:F36"/>
    <mergeCell ref="A1:F1"/>
    <mergeCell ref="A12:F12"/>
    <mergeCell ref="A16:F16"/>
    <mergeCell ref="A20:F20"/>
    <mergeCell ref="A24:F24"/>
    <mergeCell ref="A28:F28"/>
    <mergeCell ref="A4:F4"/>
    <mergeCell ref="A8:F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1"/>
  <sheetViews>
    <sheetView zoomScaleNormal="100" workbookViewId="0">
      <selection activeCell="G187" sqref="G187"/>
    </sheetView>
  </sheetViews>
  <sheetFormatPr defaultColWidth="9.140625" defaultRowHeight="11.25" x14ac:dyDescent="0.15"/>
  <cols>
    <col min="1" max="1" width="9.140625" style="23"/>
    <col min="2" max="2" width="8.28515625" style="23" customWidth="1"/>
    <col min="3" max="3" width="8.140625" style="23" customWidth="1"/>
    <col min="4" max="4" width="7.140625" style="23" customWidth="1"/>
    <col min="5" max="5" width="2.7109375" style="23" customWidth="1"/>
    <col min="6" max="6" width="32.5703125" style="23" customWidth="1"/>
    <col min="7" max="7" width="14" style="24" customWidth="1"/>
    <col min="8" max="8" width="13.85546875" style="24" customWidth="1"/>
    <col min="9" max="10" width="10.7109375" style="23" customWidth="1"/>
    <col min="11" max="11" width="9.140625" style="23"/>
    <col min="12" max="12" width="9.140625" style="23" customWidth="1"/>
    <col min="13" max="13" width="10" style="23" bestFit="1" customWidth="1"/>
    <col min="14" max="16384" width="9.140625" style="23"/>
  </cols>
  <sheetData>
    <row r="1" spans="2:9" ht="11.25" customHeight="1" x14ac:dyDescent="0.15">
      <c r="B1" s="198" t="s">
        <v>184</v>
      </c>
      <c r="C1" s="198"/>
      <c r="D1" s="198"/>
      <c r="E1" s="198"/>
      <c r="F1" s="198"/>
      <c r="G1" s="198"/>
      <c r="H1" s="198"/>
      <c r="I1" s="198"/>
    </row>
    <row r="2" spans="2:9" ht="15" customHeight="1" x14ac:dyDescent="0.15">
      <c r="B2" s="198"/>
      <c r="C2" s="198"/>
      <c r="D2" s="198"/>
      <c r="E2" s="198"/>
      <c r="F2" s="198"/>
      <c r="G2" s="198"/>
      <c r="H2" s="198"/>
      <c r="I2" s="198"/>
    </row>
    <row r="3" spans="2:9" ht="6.75" hidden="1" customHeight="1" x14ac:dyDescent="0.15">
      <c r="B3" s="198"/>
      <c r="C3" s="198"/>
      <c r="D3" s="198"/>
      <c r="E3" s="198"/>
      <c r="F3" s="198"/>
      <c r="G3" s="198"/>
      <c r="H3" s="198"/>
      <c r="I3" s="198"/>
    </row>
    <row r="4" spans="2:9" ht="27" hidden="1" customHeight="1" x14ac:dyDescent="0.15">
      <c r="B4" s="198"/>
      <c r="C4" s="198"/>
      <c r="D4" s="198"/>
      <c r="E4" s="198"/>
      <c r="F4" s="198"/>
      <c r="G4" s="198"/>
      <c r="H4" s="198"/>
      <c r="I4" s="198"/>
    </row>
    <row r="5" spans="2:9" ht="15" customHeight="1" x14ac:dyDescent="0.15">
      <c r="B5" s="206" t="s">
        <v>128</v>
      </c>
      <c r="C5" s="206"/>
      <c r="D5" s="199" t="s">
        <v>130</v>
      </c>
      <c r="E5" s="200"/>
      <c r="F5" s="201"/>
      <c r="G5" s="208" t="s">
        <v>262</v>
      </c>
      <c r="H5" s="208" t="s">
        <v>263</v>
      </c>
      <c r="I5" s="205" t="s">
        <v>129</v>
      </c>
    </row>
    <row r="6" spans="2:9" ht="36" customHeight="1" x14ac:dyDescent="0.15">
      <c r="B6" s="206"/>
      <c r="C6" s="206"/>
      <c r="D6" s="202"/>
      <c r="E6" s="203"/>
      <c r="F6" s="204"/>
      <c r="G6" s="208"/>
      <c r="H6" s="208"/>
      <c r="I6" s="205"/>
    </row>
    <row r="7" spans="2:9" x14ac:dyDescent="0.15">
      <c r="B7" s="210">
        <v>1</v>
      </c>
      <c r="C7" s="210"/>
      <c r="D7" s="210">
        <v>2</v>
      </c>
      <c r="E7" s="210"/>
      <c r="F7" s="210"/>
      <c r="G7" s="39">
        <v>3</v>
      </c>
      <c r="H7" s="40">
        <v>4</v>
      </c>
      <c r="I7" s="39">
        <v>5</v>
      </c>
    </row>
    <row r="8" spans="2:9" ht="34.5" customHeight="1" x14ac:dyDescent="0.15">
      <c r="B8" s="207" t="s">
        <v>123</v>
      </c>
      <c r="C8" s="207"/>
      <c r="D8" s="207" t="s">
        <v>124</v>
      </c>
      <c r="E8" s="207"/>
      <c r="F8" s="207"/>
      <c r="G8" s="56">
        <f>G9</f>
        <v>2444439</v>
      </c>
      <c r="H8" s="56">
        <f>H9</f>
        <v>2369753</v>
      </c>
      <c r="I8" s="57">
        <f>+IFERROR(H8/G8,)</f>
        <v>0.96944656831281129</v>
      </c>
    </row>
    <row r="9" spans="2:9" ht="12.75" x14ac:dyDescent="0.15">
      <c r="B9" s="207" t="s">
        <v>125</v>
      </c>
      <c r="C9" s="207"/>
      <c r="D9" s="207" t="s">
        <v>126</v>
      </c>
      <c r="E9" s="207"/>
      <c r="F9" s="207"/>
      <c r="G9" s="56">
        <f>G10</f>
        <v>2444439</v>
      </c>
      <c r="H9" s="56">
        <f>H10</f>
        <v>2369753</v>
      </c>
      <c r="I9" s="58">
        <f t="shared" ref="I9:I74" si="0">+IFERROR(H9/G9,)</f>
        <v>0.96944656831281129</v>
      </c>
    </row>
    <row r="10" spans="2:9" ht="12.75" x14ac:dyDescent="0.15">
      <c r="B10" s="207" t="s">
        <v>79</v>
      </c>
      <c r="C10" s="207"/>
      <c r="D10" s="209" t="s">
        <v>236</v>
      </c>
      <c r="E10" s="209"/>
      <c r="F10" s="209"/>
      <c r="G10" s="56">
        <f>G11+G69+G254+G266</f>
        <v>2444439</v>
      </c>
      <c r="H10" s="56">
        <f>H11+H69+H254+H266</f>
        <v>2369753</v>
      </c>
      <c r="I10" s="58">
        <f t="shared" si="0"/>
        <v>0.96944656831281129</v>
      </c>
    </row>
    <row r="11" spans="2:9" s="25" customFormat="1" ht="35.1" customHeight="1" x14ac:dyDescent="0.15">
      <c r="B11" s="193" t="s">
        <v>131</v>
      </c>
      <c r="C11" s="194"/>
      <c r="D11" s="194"/>
      <c r="E11" s="194"/>
      <c r="F11" s="195"/>
      <c r="G11" s="54">
        <f>G12+G43+G49</f>
        <v>1860819</v>
      </c>
      <c r="H11" s="54">
        <f>H12+H43+H49</f>
        <v>1726014.73</v>
      </c>
      <c r="I11" s="59">
        <f t="shared" si="0"/>
        <v>0.92755648453718498</v>
      </c>
    </row>
    <row r="12" spans="2:9" s="25" customFormat="1" ht="24.95" customHeight="1" x14ac:dyDescent="0.15">
      <c r="B12" s="184" t="s">
        <v>121</v>
      </c>
      <c r="C12" s="184"/>
      <c r="D12" s="184" t="s">
        <v>122</v>
      </c>
      <c r="E12" s="184"/>
      <c r="F12" s="184"/>
      <c r="G12" s="49">
        <f>G13</f>
        <v>145670</v>
      </c>
      <c r="H12" s="49">
        <f>H13</f>
        <v>145669.99999999997</v>
      </c>
      <c r="I12" s="60">
        <f t="shared" si="0"/>
        <v>0.99999999999999978</v>
      </c>
    </row>
    <row r="13" spans="2:9" s="26" customFormat="1" ht="15" customHeight="1" x14ac:dyDescent="0.15">
      <c r="B13" s="174" t="s">
        <v>120</v>
      </c>
      <c r="C13" s="174"/>
      <c r="D13" s="175" t="s">
        <v>127</v>
      </c>
      <c r="E13" s="175"/>
      <c r="F13" s="175"/>
      <c r="G13" s="48">
        <f>G14</f>
        <v>145670</v>
      </c>
      <c r="H13" s="48">
        <f>H14</f>
        <v>145669.99999999997</v>
      </c>
      <c r="I13" s="61">
        <f t="shared" si="0"/>
        <v>0.99999999999999978</v>
      </c>
    </row>
    <row r="14" spans="2:9" ht="9.9499999999999993" customHeight="1" x14ac:dyDescent="0.15">
      <c r="B14" s="177" t="s">
        <v>80</v>
      </c>
      <c r="C14" s="177"/>
      <c r="D14" s="177" t="s">
        <v>81</v>
      </c>
      <c r="E14" s="177"/>
      <c r="F14" s="177"/>
      <c r="G14" s="43">
        <f>G15+G40</f>
        <v>145670</v>
      </c>
      <c r="H14" s="43">
        <f>H15+H40</f>
        <v>145669.99999999997</v>
      </c>
      <c r="I14" s="62">
        <f t="shared" si="0"/>
        <v>0.99999999999999978</v>
      </c>
    </row>
    <row r="15" spans="2:9" ht="9.9499999999999993" customHeight="1" x14ac:dyDescent="0.15">
      <c r="B15" s="177" t="s">
        <v>82</v>
      </c>
      <c r="C15" s="177"/>
      <c r="D15" s="177" t="s">
        <v>83</v>
      </c>
      <c r="E15" s="177"/>
      <c r="F15" s="177"/>
      <c r="G15" s="43">
        <f>G16+G19+G25+G35</f>
        <v>144420</v>
      </c>
      <c r="H15" s="43">
        <f>H16+H19+H25+H35</f>
        <v>144480.88999999998</v>
      </c>
      <c r="I15" s="62">
        <f t="shared" si="0"/>
        <v>1.0004216175045006</v>
      </c>
    </row>
    <row r="16" spans="2:9" ht="9.9499999999999993" customHeight="1" x14ac:dyDescent="0.15">
      <c r="B16" s="177" t="s">
        <v>84</v>
      </c>
      <c r="C16" s="177"/>
      <c r="D16" s="177" t="s">
        <v>85</v>
      </c>
      <c r="E16" s="177"/>
      <c r="F16" s="177"/>
      <c r="G16" s="43">
        <f>SUM(G17:G18)</f>
        <v>10300</v>
      </c>
      <c r="H16" s="43">
        <f>SUM(H17:H18)</f>
        <v>9963.1299999999992</v>
      </c>
      <c r="I16" s="62">
        <f t="shared" si="0"/>
        <v>0.96729417475728152</v>
      </c>
    </row>
    <row r="17" spans="2:9" ht="9.9499999999999993" customHeight="1" x14ac:dyDescent="0.15">
      <c r="B17" s="176" t="s">
        <v>86</v>
      </c>
      <c r="C17" s="176"/>
      <c r="D17" s="176" t="s">
        <v>134</v>
      </c>
      <c r="E17" s="176"/>
      <c r="F17" s="176"/>
      <c r="G17" s="41">
        <v>9000</v>
      </c>
      <c r="H17" s="42">
        <v>8871.7999999999993</v>
      </c>
      <c r="I17" s="63">
        <f t="shared" si="0"/>
        <v>0.9857555555555555</v>
      </c>
    </row>
    <row r="18" spans="2:9" ht="9.9499999999999993" customHeight="1" x14ac:dyDescent="0.15">
      <c r="B18" s="176" t="s">
        <v>87</v>
      </c>
      <c r="C18" s="176"/>
      <c r="D18" s="176" t="s">
        <v>135</v>
      </c>
      <c r="E18" s="176"/>
      <c r="F18" s="176"/>
      <c r="G18" s="41">
        <v>1300</v>
      </c>
      <c r="H18" s="42">
        <v>1091.33</v>
      </c>
      <c r="I18" s="63">
        <f t="shared" si="0"/>
        <v>0.83948461538461527</v>
      </c>
    </row>
    <row r="19" spans="2:9" ht="9.9499999999999993" customHeight="1" x14ac:dyDescent="0.15">
      <c r="B19" s="177" t="s">
        <v>88</v>
      </c>
      <c r="C19" s="177"/>
      <c r="D19" s="177" t="s">
        <v>89</v>
      </c>
      <c r="E19" s="177"/>
      <c r="F19" s="177"/>
      <c r="G19" s="43">
        <f>SUM(G20:G24)</f>
        <v>51104</v>
      </c>
      <c r="H19" s="43">
        <f>SUM(H20:H24)</f>
        <v>50481.17</v>
      </c>
      <c r="I19" s="62">
        <f t="shared" si="0"/>
        <v>0.98781249999999998</v>
      </c>
    </row>
    <row r="20" spans="2:9" ht="9.9499999999999993" customHeight="1" x14ac:dyDescent="0.15">
      <c r="B20" s="176" t="s">
        <v>90</v>
      </c>
      <c r="C20" s="176"/>
      <c r="D20" s="176" t="s">
        <v>225</v>
      </c>
      <c r="E20" s="176"/>
      <c r="F20" s="176"/>
      <c r="G20" s="41">
        <v>18884</v>
      </c>
      <c r="H20" s="42">
        <v>18212.11</v>
      </c>
      <c r="I20" s="63">
        <f t="shared" si="0"/>
        <v>0.96442014403728027</v>
      </c>
    </row>
    <row r="21" spans="2:9" ht="9.9499999999999993" customHeight="1" x14ac:dyDescent="0.15">
      <c r="B21" s="176" t="s">
        <v>91</v>
      </c>
      <c r="C21" s="176"/>
      <c r="D21" s="176" t="s">
        <v>132</v>
      </c>
      <c r="E21" s="176"/>
      <c r="F21" s="176"/>
      <c r="G21" s="41">
        <v>19720</v>
      </c>
      <c r="H21" s="42">
        <v>19652.14</v>
      </c>
      <c r="I21" s="63">
        <f t="shared" si="0"/>
        <v>0.99655882352941172</v>
      </c>
    </row>
    <row r="22" spans="2:9" ht="9.9499999999999993" customHeight="1" x14ac:dyDescent="0.15">
      <c r="B22" s="171">
        <v>3224</v>
      </c>
      <c r="C22" s="172"/>
      <c r="D22" s="176" t="s">
        <v>179</v>
      </c>
      <c r="E22" s="176"/>
      <c r="F22" s="176"/>
      <c r="G22" s="41">
        <v>3500</v>
      </c>
      <c r="H22" s="42">
        <v>2888.56</v>
      </c>
      <c r="I22" s="63">
        <f t="shared" si="0"/>
        <v>0.82530285714285712</v>
      </c>
    </row>
    <row r="23" spans="2:9" ht="9.9499999999999993" customHeight="1" x14ac:dyDescent="0.15">
      <c r="B23" s="171" t="s">
        <v>92</v>
      </c>
      <c r="C23" s="172"/>
      <c r="D23" s="176" t="s">
        <v>226</v>
      </c>
      <c r="E23" s="176"/>
      <c r="F23" s="176"/>
      <c r="G23" s="41">
        <v>7500</v>
      </c>
      <c r="H23" s="42">
        <v>8226.06</v>
      </c>
      <c r="I23" s="63">
        <f t="shared" si="0"/>
        <v>1.096808</v>
      </c>
    </row>
    <row r="24" spans="2:9" ht="9.9499999999999993" customHeight="1" x14ac:dyDescent="0.15">
      <c r="B24" s="137">
        <v>3227</v>
      </c>
      <c r="C24" s="138"/>
      <c r="D24" s="171" t="s">
        <v>244</v>
      </c>
      <c r="E24" s="173"/>
      <c r="F24" s="172"/>
      <c r="G24" s="41">
        <v>1500</v>
      </c>
      <c r="H24" s="42">
        <v>1502.3</v>
      </c>
      <c r="I24" s="63">
        <f t="shared" si="0"/>
        <v>1.0015333333333334</v>
      </c>
    </row>
    <row r="25" spans="2:9" ht="9.9499999999999993" customHeight="1" x14ac:dyDescent="0.15">
      <c r="B25" s="168" t="s">
        <v>93</v>
      </c>
      <c r="C25" s="169"/>
      <c r="D25" s="177" t="s">
        <v>94</v>
      </c>
      <c r="E25" s="177"/>
      <c r="F25" s="177"/>
      <c r="G25" s="43">
        <f>SUM(G26:G34)</f>
        <v>76716</v>
      </c>
      <c r="H25" s="43">
        <f>SUM(H26:H34)</f>
        <v>76053.579999999987</v>
      </c>
      <c r="I25" s="62">
        <f t="shared" si="0"/>
        <v>0.99136529537514972</v>
      </c>
    </row>
    <row r="26" spans="2:9" ht="9.9499999999999993" customHeight="1" x14ac:dyDescent="0.15">
      <c r="B26" s="171" t="s">
        <v>95</v>
      </c>
      <c r="C26" s="172"/>
      <c r="D26" s="176" t="s">
        <v>190</v>
      </c>
      <c r="E26" s="176"/>
      <c r="F26" s="176"/>
      <c r="G26" s="41">
        <v>4120</v>
      </c>
      <c r="H26" s="42">
        <v>3831.7</v>
      </c>
      <c r="I26" s="63">
        <f t="shared" si="0"/>
        <v>0.93002427184466019</v>
      </c>
    </row>
    <row r="27" spans="2:9" ht="9.9499999999999993" customHeight="1" x14ac:dyDescent="0.15">
      <c r="B27" s="171">
        <v>3232</v>
      </c>
      <c r="C27" s="172"/>
      <c r="D27" s="176" t="s">
        <v>140</v>
      </c>
      <c r="E27" s="176"/>
      <c r="F27" s="176"/>
      <c r="G27" s="41">
        <v>26000</v>
      </c>
      <c r="H27" s="42">
        <v>27567.08</v>
      </c>
      <c r="I27" s="63">
        <f t="shared" si="0"/>
        <v>1.0602723076923077</v>
      </c>
    </row>
    <row r="28" spans="2:9" ht="9.9499999999999993" customHeight="1" x14ac:dyDescent="0.15">
      <c r="B28" s="66">
        <v>3233</v>
      </c>
      <c r="C28" s="67"/>
      <c r="D28" s="171" t="s">
        <v>224</v>
      </c>
      <c r="E28" s="173"/>
      <c r="F28" s="172"/>
      <c r="G28" s="41">
        <v>133</v>
      </c>
      <c r="H28" s="42">
        <v>127.44</v>
      </c>
      <c r="I28" s="63">
        <f t="shared" si="0"/>
        <v>0.95819548872180449</v>
      </c>
    </row>
    <row r="29" spans="2:9" ht="9.9499999999999993" customHeight="1" x14ac:dyDescent="0.15">
      <c r="B29" s="171" t="s">
        <v>96</v>
      </c>
      <c r="C29" s="172"/>
      <c r="D29" s="176" t="s">
        <v>145</v>
      </c>
      <c r="E29" s="176"/>
      <c r="F29" s="176"/>
      <c r="G29" s="41">
        <v>21962</v>
      </c>
      <c r="H29" s="42">
        <v>21802.43</v>
      </c>
      <c r="I29" s="63">
        <f t="shared" si="0"/>
        <v>0.99273426828157729</v>
      </c>
    </row>
    <row r="30" spans="2:9" ht="9.9499999999999993" customHeight="1" x14ac:dyDescent="0.15">
      <c r="B30" s="171" t="s">
        <v>97</v>
      </c>
      <c r="C30" s="172"/>
      <c r="D30" s="176" t="s">
        <v>136</v>
      </c>
      <c r="E30" s="176"/>
      <c r="F30" s="176"/>
      <c r="G30" s="41">
        <v>0</v>
      </c>
      <c r="H30" s="42">
        <v>0</v>
      </c>
      <c r="I30" s="63">
        <f t="shared" si="0"/>
        <v>0</v>
      </c>
    </row>
    <row r="31" spans="2:9" ht="9.9499999999999993" customHeight="1" x14ac:dyDescent="0.15">
      <c r="B31" s="171" t="s">
        <v>98</v>
      </c>
      <c r="C31" s="172"/>
      <c r="D31" s="176" t="s">
        <v>185</v>
      </c>
      <c r="E31" s="176"/>
      <c r="F31" s="176"/>
      <c r="G31" s="41">
        <v>11960</v>
      </c>
      <c r="H31" s="42">
        <v>11600.27</v>
      </c>
      <c r="I31" s="63">
        <f t="shared" si="0"/>
        <v>0.96992224080267564</v>
      </c>
    </row>
    <row r="32" spans="2:9" ht="9.9499999999999993" customHeight="1" x14ac:dyDescent="0.15">
      <c r="B32" s="171" t="s">
        <v>99</v>
      </c>
      <c r="C32" s="172"/>
      <c r="D32" s="176" t="s">
        <v>181</v>
      </c>
      <c r="E32" s="176"/>
      <c r="F32" s="176"/>
      <c r="G32" s="41">
        <v>191</v>
      </c>
      <c r="H32" s="42">
        <v>184.42</v>
      </c>
      <c r="I32" s="63">
        <f t="shared" si="0"/>
        <v>0.9655497382198952</v>
      </c>
    </row>
    <row r="33" spans="2:9" ht="9.9499999999999993" customHeight="1" x14ac:dyDescent="0.15">
      <c r="B33" s="171" t="s">
        <v>100</v>
      </c>
      <c r="C33" s="172"/>
      <c r="D33" s="176" t="s">
        <v>227</v>
      </c>
      <c r="E33" s="176"/>
      <c r="F33" s="176"/>
      <c r="G33" s="41">
        <v>3900</v>
      </c>
      <c r="H33" s="42">
        <v>3651.73</v>
      </c>
      <c r="I33" s="63">
        <f t="shared" si="0"/>
        <v>0.93634102564102561</v>
      </c>
    </row>
    <row r="34" spans="2:9" ht="9.9499999999999993" customHeight="1" x14ac:dyDescent="0.15">
      <c r="B34" s="171" t="s">
        <v>101</v>
      </c>
      <c r="C34" s="172"/>
      <c r="D34" s="176" t="s">
        <v>180</v>
      </c>
      <c r="E34" s="176"/>
      <c r="F34" s="176"/>
      <c r="G34" s="41">
        <v>8450</v>
      </c>
      <c r="H34" s="42">
        <v>7288.51</v>
      </c>
      <c r="I34" s="63">
        <f t="shared" si="0"/>
        <v>0.86254556213017752</v>
      </c>
    </row>
    <row r="35" spans="2:9" ht="9.9499999999999993" customHeight="1" x14ac:dyDescent="0.15">
      <c r="B35" s="168" t="s">
        <v>102</v>
      </c>
      <c r="C35" s="169"/>
      <c r="D35" s="177" t="s">
        <v>103</v>
      </c>
      <c r="E35" s="177"/>
      <c r="F35" s="177"/>
      <c r="G35" s="43">
        <f>SUM(G36:G39)</f>
        <v>6300</v>
      </c>
      <c r="H35" s="43">
        <f>SUM(H36:H39)</f>
        <v>7983.01</v>
      </c>
      <c r="I35" s="62">
        <f t="shared" si="0"/>
        <v>1.2671444444444444</v>
      </c>
    </row>
    <row r="36" spans="2:9" ht="9.9499999999999993" customHeight="1" x14ac:dyDescent="0.15">
      <c r="B36" s="137">
        <v>3292</v>
      </c>
      <c r="C36" s="140"/>
      <c r="D36" s="171" t="s">
        <v>245</v>
      </c>
      <c r="E36" s="173"/>
      <c r="F36" s="172"/>
      <c r="G36" s="41">
        <v>2700</v>
      </c>
      <c r="H36" s="42">
        <v>5273.06</v>
      </c>
      <c r="I36" s="63">
        <f t="shared" si="0"/>
        <v>1.9529851851851854</v>
      </c>
    </row>
    <row r="37" spans="2:9" ht="9.9499999999999993" customHeight="1" x14ac:dyDescent="0.15">
      <c r="B37" s="171">
        <v>3293</v>
      </c>
      <c r="C37" s="172"/>
      <c r="D37" s="176" t="s">
        <v>137</v>
      </c>
      <c r="E37" s="176"/>
      <c r="F37" s="176"/>
      <c r="G37" s="41">
        <v>1236</v>
      </c>
      <c r="H37" s="42">
        <v>756.93</v>
      </c>
      <c r="I37" s="63">
        <f t="shared" si="0"/>
        <v>0.61240291262135915</v>
      </c>
    </row>
    <row r="38" spans="2:9" ht="9.9499999999999993" customHeight="1" x14ac:dyDescent="0.15">
      <c r="B38" s="171" t="s">
        <v>104</v>
      </c>
      <c r="C38" s="172"/>
      <c r="D38" s="176" t="s">
        <v>228</v>
      </c>
      <c r="E38" s="176"/>
      <c r="F38" s="176"/>
      <c r="G38" s="41">
        <v>364</v>
      </c>
      <c r="H38" s="42">
        <v>249.36</v>
      </c>
      <c r="I38" s="63">
        <f t="shared" si="0"/>
        <v>0.68505494505494513</v>
      </c>
    </row>
    <row r="39" spans="2:9" ht="9.9499999999999993" customHeight="1" x14ac:dyDescent="0.15">
      <c r="B39" s="171" t="s">
        <v>105</v>
      </c>
      <c r="C39" s="172"/>
      <c r="D39" s="176" t="s">
        <v>103</v>
      </c>
      <c r="E39" s="176"/>
      <c r="F39" s="176"/>
      <c r="G39" s="41">
        <v>2000</v>
      </c>
      <c r="H39" s="42">
        <v>1703.66</v>
      </c>
      <c r="I39" s="63">
        <f t="shared" si="0"/>
        <v>0.85183000000000009</v>
      </c>
    </row>
    <row r="40" spans="2:9" ht="9.9499999999999993" customHeight="1" x14ac:dyDescent="0.15">
      <c r="B40" s="168" t="s">
        <v>106</v>
      </c>
      <c r="C40" s="169"/>
      <c r="D40" s="177" t="s">
        <v>107</v>
      </c>
      <c r="E40" s="177"/>
      <c r="F40" s="177"/>
      <c r="G40" s="43">
        <f>G41</f>
        <v>1250</v>
      </c>
      <c r="H40" s="43">
        <f>H41</f>
        <v>1189.1099999999999</v>
      </c>
      <c r="I40" s="62">
        <f t="shared" si="0"/>
        <v>0.95128799999999991</v>
      </c>
    </row>
    <row r="41" spans="2:9" ht="9.9499999999999993" customHeight="1" x14ac:dyDescent="0.15">
      <c r="B41" s="168" t="s">
        <v>108</v>
      </c>
      <c r="C41" s="169"/>
      <c r="D41" s="177" t="s">
        <v>109</v>
      </c>
      <c r="E41" s="177"/>
      <c r="F41" s="177"/>
      <c r="G41" s="43">
        <f>SUM(G42)</f>
        <v>1250</v>
      </c>
      <c r="H41" s="43">
        <f>SUM(H42)</f>
        <v>1189.1099999999999</v>
      </c>
      <c r="I41" s="62">
        <f t="shared" si="0"/>
        <v>0.95128799999999991</v>
      </c>
    </row>
    <row r="42" spans="2:9" ht="9.9499999999999993" customHeight="1" x14ac:dyDescent="0.15">
      <c r="B42" s="171" t="s">
        <v>110</v>
      </c>
      <c r="C42" s="172"/>
      <c r="D42" s="176" t="s">
        <v>229</v>
      </c>
      <c r="E42" s="176"/>
      <c r="F42" s="176"/>
      <c r="G42" s="41">
        <v>1250</v>
      </c>
      <c r="H42" s="42">
        <v>1189.1099999999999</v>
      </c>
      <c r="I42" s="63">
        <f t="shared" si="0"/>
        <v>0.95128799999999991</v>
      </c>
    </row>
    <row r="43" spans="2:9" s="25" customFormat="1" ht="24.95" customHeight="1" x14ac:dyDescent="0.15">
      <c r="B43" s="184" t="s">
        <v>138</v>
      </c>
      <c r="C43" s="184"/>
      <c r="D43" s="184" t="s">
        <v>139</v>
      </c>
      <c r="E43" s="184"/>
      <c r="F43" s="184"/>
      <c r="G43" s="49">
        <f t="shared" ref="G43:H47" si="1">G44</f>
        <v>0</v>
      </c>
      <c r="H43" s="49">
        <f t="shared" si="1"/>
        <v>0</v>
      </c>
      <c r="I43" s="60">
        <f t="shared" si="0"/>
        <v>0</v>
      </c>
    </row>
    <row r="44" spans="2:9" s="50" customFormat="1" ht="15" customHeight="1" x14ac:dyDescent="0.15">
      <c r="B44" s="174" t="s">
        <v>120</v>
      </c>
      <c r="C44" s="174"/>
      <c r="D44" s="175" t="s">
        <v>127</v>
      </c>
      <c r="E44" s="175"/>
      <c r="F44" s="175"/>
      <c r="G44" s="48">
        <f t="shared" si="1"/>
        <v>0</v>
      </c>
      <c r="H44" s="48">
        <f t="shared" si="1"/>
        <v>0</v>
      </c>
      <c r="I44" s="61">
        <f t="shared" si="0"/>
        <v>0</v>
      </c>
    </row>
    <row r="45" spans="2:9" ht="9.9499999999999993" customHeight="1" x14ac:dyDescent="0.15">
      <c r="B45" s="177" t="s">
        <v>80</v>
      </c>
      <c r="C45" s="177"/>
      <c r="D45" s="177" t="s">
        <v>81</v>
      </c>
      <c r="E45" s="177"/>
      <c r="F45" s="177"/>
      <c r="G45" s="43">
        <f t="shared" si="1"/>
        <v>0</v>
      </c>
      <c r="H45" s="43">
        <f t="shared" si="1"/>
        <v>0</v>
      </c>
      <c r="I45" s="62">
        <f t="shared" si="0"/>
        <v>0</v>
      </c>
    </row>
    <row r="46" spans="2:9" ht="9.9499999999999993" customHeight="1" x14ac:dyDescent="0.15">
      <c r="B46" s="177" t="s">
        <v>82</v>
      </c>
      <c r="C46" s="177"/>
      <c r="D46" s="177" t="s">
        <v>83</v>
      </c>
      <c r="E46" s="177"/>
      <c r="F46" s="177"/>
      <c r="G46" s="43">
        <f t="shared" si="1"/>
        <v>0</v>
      </c>
      <c r="H46" s="43">
        <f t="shared" si="1"/>
        <v>0</v>
      </c>
      <c r="I46" s="62">
        <f t="shared" si="0"/>
        <v>0</v>
      </c>
    </row>
    <row r="47" spans="2:9" ht="9.9499999999999993" customHeight="1" x14ac:dyDescent="0.15">
      <c r="B47" s="168" t="s">
        <v>93</v>
      </c>
      <c r="C47" s="169"/>
      <c r="D47" s="177" t="s">
        <v>94</v>
      </c>
      <c r="E47" s="177"/>
      <c r="F47" s="177"/>
      <c r="G47" s="43">
        <f t="shared" si="1"/>
        <v>0</v>
      </c>
      <c r="H47" s="43">
        <f t="shared" si="1"/>
        <v>0</v>
      </c>
      <c r="I47" s="62">
        <f t="shared" si="0"/>
        <v>0</v>
      </c>
    </row>
    <row r="48" spans="2:9" ht="9.9499999999999993" customHeight="1" x14ac:dyDescent="0.15">
      <c r="B48" s="171">
        <v>3232</v>
      </c>
      <c r="C48" s="172"/>
      <c r="D48" s="176" t="s">
        <v>140</v>
      </c>
      <c r="E48" s="176"/>
      <c r="F48" s="176"/>
      <c r="G48" s="41">
        <v>0</v>
      </c>
      <c r="H48" s="42">
        <v>0</v>
      </c>
      <c r="I48" s="63">
        <f t="shared" si="0"/>
        <v>0</v>
      </c>
    </row>
    <row r="49" spans="2:9" s="51" customFormat="1" ht="24.95" customHeight="1" x14ac:dyDescent="0.2">
      <c r="B49" s="184" t="s">
        <v>167</v>
      </c>
      <c r="C49" s="197"/>
      <c r="D49" s="184" t="s">
        <v>168</v>
      </c>
      <c r="E49" s="211"/>
      <c r="F49" s="197"/>
      <c r="G49" s="49">
        <f>G50</f>
        <v>1715149</v>
      </c>
      <c r="H49" s="49">
        <f>H50</f>
        <v>1580344.73</v>
      </c>
      <c r="I49" s="60">
        <f t="shared" si="0"/>
        <v>0.92140375559207977</v>
      </c>
    </row>
    <row r="50" spans="2:9" s="52" customFormat="1" ht="24.75" customHeight="1" x14ac:dyDescent="0.15">
      <c r="B50" s="174" t="s">
        <v>169</v>
      </c>
      <c r="C50" s="174"/>
      <c r="D50" s="175" t="s">
        <v>170</v>
      </c>
      <c r="E50" s="175"/>
      <c r="F50" s="175"/>
      <c r="G50" s="48">
        <f>G51</f>
        <v>1715149</v>
      </c>
      <c r="H50" s="48">
        <f>H51</f>
        <v>1580344.73</v>
      </c>
      <c r="I50" s="61">
        <f t="shared" si="0"/>
        <v>0.92140375559207977</v>
      </c>
    </row>
    <row r="51" spans="2:9" ht="9.9499999999999993" customHeight="1" x14ac:dyDescent="0.15">
      <c r="B51" s="177" t="s">
        <v>80</v>
      </c>
      <c r="C51" s="177"/>
      <c r="D51" s="177" t="s">
        <v>81</v>
      </c>
      <c r="E51" s="177"/>
      <c r="F51" s="177"/>
      <c r="G51" s="43">
        <f>G52+G60+G66</f>
        <v>1715149</v>
      </c>
      <c r="H51" s="43">
        <f>H52+H60+H66</f>
        <v>1580344.73</v>
      </c>
      <c r="I51" s="62">
        <f t="shared" si="0"/>
        <v>0.92140375559207977</v>
      </c>
    </row>
    <row r="52" spans="2:9" ht="9.9499999999999993" customHeight="1" x14ac:dyDescent="0.15">
      <c r="B52" s="168">
        <v>31</v>
      </c>
      <c r="C52" s="169"/>
      <c r="D52" s="168" t="s">
        <v>117</v>
      </c>
      <c r="E52" s="170"/>
      <c r="F52" s="169"/>
      <c r="G52" s="43">
        <f>G53+G55+G57</f>
        <v>1661831</v>
      </c>
      <c r="H52" s="43">
        <f>H53+H55+H57</f>
        <v>1537353.93</v>
      </c>
      <c r="I52" s="62">
        <f t="shared" si="0"/>
        <v>0.92509643279009712</v>
      </c>
    </row>
    <row r="53" spans="2:9" ht="9.9499999999999993" customHeight="1" x14ac:dyDescent="0.15">
      <c r="B53" s="168">
        <v>311</v>
      </c>
      <c r="C53" s="169"/>
      <c r="D53" s="168" t="s">
        <v>147</v>
      </c>
      <c r="E53" s="170"/>
      <c r="F53" s="169"/>
      <c r="G53" s="43">
        <f>G54</f>
        <v>1362913</v>
      </c>
      <c r="H53" s="43">
        <f>H54</f>
        <v>1262101.9099999999</v>
      </c>
      <c r="I53" s="62">
        <f t="shared" si="0"/>
        <v>0.92603263010918524</v>
      </c>
    </row>
    <row r="54" spans="2:9" ht="9.9499999999999993" customHeight="1" x14ac:dyDescent="0.15">
      <c r="B54" s="171">
        <v>3111</v>
      </c>
      <c r="C54" s="172"/>
      <c r="D54" s="171" t="s">
        <v>148</v>
      </c>
      <c r="E54" s="173"/>
      <c r="F54" s="172"/>
      <c r="G54" s="41">
        <v>1362913</v>
      </c>
      <c r="H54" s="42">
        <v>1262101.9099999999</v>
      </c>
      <c r="I54" s="63">
        <f t="shared" si="0"/>
        <v>0.92603263010918524</v>
      </c>
    </row>
    <row r="55" spans="2:9" ht="9.9499999999999993" customHeight="1" x14ac:dyDescent="0.15">
      <c r="B55" s="168">
        <v>312</v>
      </c>
      <c r="C55" s="169"/>
      <c r="D55" s="168" t="s">
        <v>118</v>
      </c>
      <c r="E55" s="170"/>
      <c r="F55" s="169"/>
      <c r="G55" s="43">
        <f>G56</f>
        <v>74918</v>
      </c>
      <c r="H55" s="43">
        <f>H56</f>
        <v>64415.040000000001</v>
      </c>
      <c r="I55" s="62">
        <f t="shared" si="0"/>
        <v>0.85980725593315355</v>
      </c>
    </row>
    <row r="56" spans="2:9" ht="9.9499999999999993" customHeight="1" x14ac:dyDescent="0.15">
      <c r="B56" s="176">
        <v>3121</v>
      </c>
      <c r="C56" s="176"/>
      <c r="D56" s="176" t="s">
        <v>118</v>
      </c>
      <c r="E56" s="176"/>
      <c r="F56" s="176"/>
      <c r="G56" s="41">
        <v>74918</v>
      </c>
      <c r="H56" s="42">
        <v>64415.040000000001</v>
      </c>
      <c r="I56" s="63">
        <f t="shared" si="0"/>
        <v>0.85980725593315355</v>
      </c>
    </row>
    <row r="57" spans="2:9" ht="9.9499999999999993" customHeight="1" x14ac:dyDescent="0.15">
      <c r="B57" s="168">
        <v>313</v>
      </c>
      <c r="C57" s="169"/>
      <c r="D57" s="168" t="s">
        <v>119</v>
      </c>
      <c r="E57" s="170"/>
      <c r="F57" s="169"/>
      <c r="G57" s="43">
        <f>SUM(G58:G59)</f>
        <v>224000</v>
      </c>
      <c r="H57" s="43">
        <f>SUM(H58:H59)</f>
        <v>210836.98</v>
      </c>
      <c r="I57" s="62">
        <f t="shared" si="0"/>
        <v>0.94123651785714291</v>
      </c>
    </row>
    <row r="58" spans="2:9" ht="9.9499999999999993" customHeight="1" x14ac:dyDescent="0.15">
      <c r="B58" s="176">
        <v>3132</v>
      </c>
      <c r="C58" s="176"/>
      <c r="D58" s="176" t="s">
        <v>230</v>
      </c>
      <c r="E58" s="176"/>
      <c r="F58" s="176"/>
      <c r="G58" s="41">
        <v>224000</v>
      </c>
      <c r="H58" s="42">
        <v>210836.98</v>
      </c>
      <c r="I58" s="63">
        <f t="shared" si="0"/>
        <v>0.94123651785714291</v>
      </c>
    </row>
    <row r="59" spans="2:9" ht="9.9499999999999993" customHeight="1" x14ac:dyDescent="0.15">
      <c r="B59" s="176">
        <v>3133</v>
      </c>
      <c r="C59" s="176"/>
      <c r="D59" s="176" t="s">
        <v>149</v>
      </c>
      <c r="E59" s="176"/>
      <c r="F59" s="176"/>
      <c r="G59" s="41">
        <v>0</v>
      </c>
      <c r="H59" s="42">
        <v>0</v>
      </c>
      <c r="I59" s="63">
        <f t="shared" si="0"/>
        <v>0</v>
      </c>
    </row>
    <row r="60" spans="2:9" ht="9.9499999999999993" customHeight="1" x14ac:dyDescent="0.15">
      <c r="B60" s="177" t="s">
        <v>82</v>
      </c>
      <c r="C60" s="177"/>
      <c r="D60" s="177" t="s">
        <v>83</v>
      </c>
      <c r="E60" s="177"/>
      <c r="F60" s="177"/>
      <c r="G60" s="43">
        <f>G61+G63</f>
        <v>53318</v>
      </c>
      <c r="H60" s="43">
        <f>H61+H63</f>
        <v>42990.8</v>
      </c>
      <c r="I60" s="62">
        <f t="shared" si="0"/>
        <v>0.80630931392775429</v>
      </c>
    </row>
    <row r="61" spans="2:9" ht="9.9499999999999993" customHeight="1" x14ac:dyDescent="0.15">
      <c r="B61" s="168">
        <v>321</v>
      </c>
      <c r="C61" s="169"/>
      <c r="D61" s="168" t="s">
        <v>85</v>
      </c>
      <c r="E61" s="170"/>
      <c r="F61" s="169"/>
      <c r="G61" s="43">
        <f>G62</f>
        <v>50000</v>
      </c>
      <c r="H61" s="43">
        <f>H62</f>
        <v>38687.9</v>
      </c>
      <c r="I61" s="62">
        <f t="shared" si="0"/>
        <v>0.77375800000000006</v>
      </c>
    </row>
    <row r="62" spans="2:9" ht="9.9499999999999993" customHeight="1" x14ac:dyDescent="0.15">
      <c r="B62" s="176">
        <v>3212</v>
      </c>
      <c r="C62" s="176"/>
      <c r="D62" s="176" t="s">
        <v>178</v>
      </c>
      <c r="E62" s="176"/>
      <c r="F62" s="176"/>
      <c r="G62" s="41">
        <v>50000</v>
      </c>
      <c r="H62" s="42">
        <v>38687.9</v>
      </c>
      <c r="I62" s="63">
        <f t="shared" si="0"/>
        <v>0.77375800000000006</v>
      </c>
    </row>
    <row r="63" spans="2:9" ht="9.9499999999999993" customHeight="1" x14ac:dyDescent="0.15">
      <c r="B63" s="168">
        <v>329</v>
      </c>
      <c r="C63" s="169"/>
      <c r="D63" s="168" t="s">
        <v>103</v>
      </c>
      <c r="E63" s="170"/>
      <c r="F63" s="169"/>
      <c r="G63" s="43">
        <f>SUM(G64:G65)</f>
        <v>3318</v>
      </c>
      <c r="H63" s="43">
        <f>SUM(H64:H65)</f>
        <v>4302.8999999999996</v>
      </c>
      <c r="I63" s="62">
        <f t="shared" si="0"/>
        <v>1.2968354430379745</v>
      </c>
    </row>
    <row r="64" spans="2:9" ht="9.9499999999999993" customHeight="1" x14ac:dyDescent="0.15">
      <c r="B64" s="176">
        <v>3295</v>
      </c>
      <c r="C64" s="176"/>
      <c r="D64" s="176" t="s">
        <v>232</v>
      </c>
      <c r="E64" s="176"/>
      <c r="F64" s="176"/>
      <c r="G64" s="41">
        <v>3318</v>
      </c>
      <c r="H64" s="42">
        <v>4302.8999999999996</v>
      </c>
      <c r="I64" s="63">
        <f t="shared" si="0"/>
        <v>1.2968354430379745</v>
      </c>
    </row>
    <row r="65" spans="2:9" ht="9.9499999999999993" customHeight="1" x14ac:dyDescent="0.15">
      <c r="B65" s="176">
        <v>3296</v>
      </c>
      <c r="C65" s="176"/>
      <c r="D65" s="176" t="s">
        <v>173</v>
      </c>
      <c r="E65" s="176"/>
      <c r="F65" s="176"/>
      <c r="G65" s="41">
        <v>0</v>
      </c>
      <c r="H65" s="42">
        <v>0</v>
      </c>
      <c r="I65" s="63">
        <f t="shared" si="0"/>
        <v>0</v>
      </c>
    </row>
    <row r="66" spans="2:9" ht="9.9499999999999993" customHeight="1" x14ac:dyDescent="0.15">
      <c r="B66" s="168" t="s">
        <v>106</v>
      </c>
      <c r="C66" s="169"/>
      <c r="D66" s="177" t="s">
        <v>107</v>
      </c>
      <c r="E66" s="177"/>
      <c r="F66" s="177"/>
      <c r="G66" s="43">
        <f>G67</f>
        <v>0</v>
      </c>
      <c r="H66" s="43">
        <f>H67</f>
        <v>0</v>
      </c>
      <c r="I66" s="62">
        <f t="shared" si="0"/>
        <v>0</v>
      </c>
    </row>
    <row r="67" spans="2:9" ht="9.9499999999999993" customHeight="1" x14ac:dyDescent="0.15">
      <c r="B67" s="168" t="s">
        <v>108</v>
      </c>
      <c r="C67" s="169"/>
      <c r="D67" s="177" t="s">
        <v>109</v>
      </c>
      <c r="E67" s="177"/>
      <c r="F67" s="177"/>
      <c r="G67" s="43">
        <f>G68</f>
        <v>0</v>
      </c>
      <c r="H67" s="43">
        <f>H68</f>
        <v>0</v>
      </c>
      <c r="I67" s="62">
        <f t="shared" si="0"/>
        <v>0</v>
      </c>
    </row>
    <row r="68" spans="2:9" ht="9.9499999999999993" customHeight="1" x14ac:dyDescent="0.15">
      <c r="B68" s="171">
        <v>3433</v>
      </c>
      <c r="C68" s="172"/>
      <c r="D68" s="176" t="s">
        <v>150</v>
      </c>
      <c r="E68" s="176"/>
      <c r="F68" s="176"/>
      <c r="G68" s="41">
        <v>0</v>
      </c>
      <c r="H68" s="42">
        <v>0</v>
      </c>
      <c r="I68" s="63">
        <f t="shared" si="0"/>
        <v>0</v>
      </c>
    </row>
    <row r="69" spans="2:9" s="25" customFormat="1" ht="35.1" customHeight="1" x14ac:dyDescent="0.15">
      <c r="B69" s="193" t="s">
        <v>141</v>
      </c>
      <c r="C69" s="194"/>
      <c r="D69" s="194"/>
      <c r="E69" s="194"/>
      <c r="F69" s="195"/>
      <c r="G69" s="54">
        <f>G70+G147+G181+G192+G200+G225+G231+G245</f>
        <v>545926</v>
      </c>
      <c r="H69" s="54">
        <f>H70+H147+H181+H192+H200+H225+H231+H245</f>
        <v>610105.14999999991</v>
      </c>
      <c r="I69" s="59">
        <f t="shared" si="0"/>
        <v>1.1175601638317278</v>
      </c>
    </row>
    <row r="70" spans="2:9" s="25" customFormat="1" ht="24.75" customHeight="1" x14ac:dyDescent="0.15">
      <c r="B70" s="196" t="s">
        <v>142</v>
      </c>
      <c r="C70" s="197"/>
      <c r="D70" s="196" t="s">
        <v>143</v>
      </c>
      <c r="E70" s="211"/>
      <c r="F70" s="197"/>
      <c r="G70" s="49">
        <f>G71+G80+G91+G109</f>
        <v>90262</v>
      </c>
      <c r="H70" s="49">
        <f>H71+H80+H91+H109</f>
        <v>69162.13</v>
      </c>
      <c r="I70" s="60">
        <f t="shared" si="0"/>
        <v>0.76623750858611606</v>
      </c>
    </row>
    <row r="71" spans="2:9" s="26" customFormat="1" ht="15" customHeight="1" x14ac:dyDescent="0.15">
      <c r="B71" s="188" t="s">
        <v>144</v>
      </c>
      <c r="C71" s="189"/>
      <c r="D71" s="190" t="s">
        <v>116</v>
      </c>
      <c r="E71" s="191"/>
      <c r="F71" s="192"/>
      <c r="G71" s="48">
        <f>G72</f>
        <v>63525</v>
      </c>
      <c r="H71" s="48">
        <f>H72</f>
        <v>49875.93</v>
      </c>
      <c r="I71" s="61">
        <f t="shared" si="0"/>
        <v>0.78513860684769776</v>
      </c>
    </row>
    <row r="72" spans="2:9" ht="9.9499999999999993" customHeight="1" x14ac:dyDescent="0.15">
      <c r="B72" s="168" t="s">
        <v>80</v>
      </c>
      <c r="C72" s="169"/>
      <c r="D72" s="168" t="s">
        <v>81</v>
      </c>
      <c r="E72" s="170"/>
      <c r="F72" s="169"/>
      <c r="G72" s="43">
        <f>G73+G76</f>
        <v>63525</v>
      </c>
      <c r="H72" s="43">
        <f>H73+H76</f>
        <v>49875.93</v>
      </c>
      <c r="I72" s="62">
        <f t="shared" si="0"/>
        <v>0.78513860684769776</v>
      </c>
    </row>
    <row r="73" spans="2:9" ht="9.9499999999999993" customHeight="1" x14ac:dyDescent="0.15">
      <c r="B73" s="168" t="s">
        <v>82</v>
      </c>
      <c r="C73" s="169"/>
      <c r="D73" s="168" t="s">
        <v>83</v>
      </c>
      <c r="E73" s="170"/>
      <c r="F73" s="169"/>
      <c r="G73" s="43">
        <f>G74</f>
        <v>16480</v>
      </c>
      <c r="H73" s="44">
        <f>H74</f>
        <v>8018.51</v>
      </c>
      <c r="I73" s="62">
        <f t="shared" si="0"/>
        <v>0.48656007281553398</v>
      </c>
    </row>
    <row r="74" spans="2:9" ht="9.9499999999999993" customHeight="1" x14ac:dyDescent="0.15">
      <c r="B74" s="168" t="s">
        <v>88</v>
      </c>
      <c r="C74" s="169"/>
      <c r="D74" s="168" t="s">
        <v>89</v>
      </c>
      <c r="E74" s="170"/>
      <c r="F74" s="169"/>
      <c r="G74" s="43">
        <f>G75</f>
        <v>16480</v>
      </c>
      <c r="H74" s="43">
        <f>H75</f>
        <v>8018.51</v>
      </c>
      <c r="I74" s="62">
        <f t="shared" si="0"/>
        <v>0.48656007281553398</v>
      </c>
    </row>
    <row r="75" spans="2:9" ht="9.9499999999999993" customHeight="1" x14ac:dyDescent="0.15">
      <c r="B75" s="171" t="s">
        <v>91</v>
      </c>
      <c r="C75" s="172"/>
      <c r="D75" s="171" t="s">
        <v>132</v>
      </c>
      <c r="E75" s="173"/>
      <c r="F75" s="172"/>
      <c r="G75" s="41">
        <v>16480</v>
      </c>
      <c r="H75" s="42">
        <v>8018.51</v>
      </c>
      <c r="I75" s="63">
        <f t="shared" ref="I75:I159" si="2">+IFERROR(H75/G75,)</f>
        <v>0.48656007281553398</v>
      </c>
    </row>
    <row r="76" spans="2:9" ht="9.9499999999999993" customHeight="1" x14ac:dyDescent="0.15">
      <c r="B76" s="168" t="s">
        <v>111</v>
      </c>
      <c r="C76" s="169"/>
      <c r="D76" s="168" t="s">
        <v>112</v>
      </c>
      <c r="E76" s="170"/>
      <c r="F76" s="169"/>
      <c r="G76" s="43">
        <f>G77</f>
        <v>47045</v>
      </c>
      <c r="H76" s="44">
        <f>H77</f>
        <v>41857.42</v>
      </c>
      <c r="I76" s="62">
        <f t="shared" si="2"/>
        <v>0.88973153363800617</v>
      </c>
    </row>
    <row r="77" spans="2:9" ht="9.9499999999999993" customHeight="1" x14ac:dyDescent="0.15">
      <c r="B77" s="168" t="s">
        <v>113</v>
      </c>
      <c r="C77" s="169"/>
      <c r="D77" s="168" t="s">
        <v>114</v>
      </c>
      <c r="E77" s="170"/>
      <c r="F77" s="169"/>
      <c r="G77" s="43">
        <f>SUM(G78:G79)</f>
        <v>47045</v>
      </c>
      <c r="H77" s="43">
        <f>SUM(H78:H79)</f>
        <v>41857.42</v>
      </c>
      <c r="I77" s="62">
        <f t="shared" si="2"/>
        <v>0.88973153363800617</v>
      </c>
    </row>
    <row r="78" spans="2:9" ht="9.9499999999999993" customHeight="1" x14ac:dyDescent="0.15">
      <c r="B78" s="171">
        <v>3721</v>
      </c>
      <c r="C78" s="172"/>
      <c r="D78" s="171" t="s">
        <v>186</v>
      </c>
      <c r="E78" s="173"/>
      <c r="F78" s="172"/>
      <c r="G78" s="41">
        <v>41322</v>
      </c>
      <c r="H78" s="42">
        <v>41357.42</v>
      </c>
      <c r="I78" s="63">
        <f t="shared" si="2"/>
        <v>1.000857170514496</v>
      </c>
    </row>
    <row r="79" spans="2:9" ht="9.9499999999999993" customHeight="1" x14ac:dyDescent="0.15">
      <c r="B79" s="147">
        <v>3722</v>
      </c>
      <c r="C79" s="148"/>
      <c r="D79" s="171" t="s">
        <v>270</v>
      </c>
      <c r="E79" s="173"/>
      <c r="F79" s="172"/>
      <c r="G79" s="41">
        <v>5723</v>
      </c>
      <c r="H79" s="42">
        <v>500</v>
      </c>
      <c r="I79" s="63">
        <f t="shared" si="2"/>
        <v>8.7366765682334438E-2</v>
      </c>
    </row>
    <row r="80" spans="2:9" s="33" customFormat="1" ht="15" customHeight="1" x14ac:dyDescent="0.15">
      <c r="B80" s="188" t="s">
        <v>171</v>
      </c>
      <c r="C80" s="189"/>
      <c r="D80" s="190" t="s">
        <v>172</v>
      </c>
      <c r="E80" s="191"/>
      <c r="F80" s="192"/>
      <c r="G80" s="48">
        <f>G81+G87</f>
        <v>1062</v>
      </c>
      <c r="H80" s="48">
        <f>H81+H87</f>
        <v>1102.2</v>
      </c>
      <c r="I80" s="61">
        <f t="shared" si="2"/>
        <v>1.0378531073446329</v>
      </c>
    </row>
    <row r="81" spans="2:9" ht="9.9499999999999993" customHeight="1" x14ac:dyDescent="0.15">
      <c r="B81" s="168" t="s">
        <v>80</v>
      </c>
      <c r="C81" s="169"/>
      <c r="D81" s="168" t="s">
        <v>81</v>
      </c>
      <c r="E81" s="170"/>
      <c r="F81" s="169"/>
      <c r="G81" s="43">
        <f t="shared" ref="G81:H85" si="3">G82</f>
        <v>1062</v>
      </c>
      <c r="H81" s="43">
        <f t="shared" si="3"/>
        <v>0</v>
      </c>
      <c r="I81" s="62">
        <f t="shared" si="2"/>
        <v>0</v>
      </c>
    </row>
    <row r="82" spans="2:9" ht="9.9499999999999993" customHeight="1" x14ac:dyDescent="0.15">
      <c r="B82" s="168" t="s">
        <v>82</v>
      </c>
      <c r="C82" s="169"/>
      <c r="D82" s="168" t="s">
        <v>83</v>
      </c>
      <c r="E82" s="170"/>
      <c r="F82" s="169"/>
      <c r="G82" s="43">
        <f>G83+G85</f>
        <v>1062</v>
      </c>
      <c r="H82" s="43">
        <f>H83+H85</f>
        <v>0</v>
      </c>
      <c r="I82" s="62">
        <f t="shared" si="2"/>
        <v>0</v>
      </c>
    </row>
    <row r="83" spans="2:9" ht="9.9499999999999993" customHeight="1" x14ac:dyDescent="0.15">
      <c r="B83" s="139">
        <v>322</v>
      </c>
      <c r="C83" s="140"/>
      <c r="D83" s="168" t="s">
        <v>89</v>
      </c>
      <c r="E83" s="170"/>
      <c r="F83" s="169"/>
      <c r="G83" s="43">
        <f>G84</f>
        <v>1062</v>
      </c>
      <c r="H83" s="43">
        <f>H84</f>
        <v>0</v>
      </c>
      <c r="I83" s="62">
        <f t="shared" si="2"/>
        <v>0</v>
      </c>
    </row>
    <row r="84" spans="2:9" ht="9.9499999999999993" customHeight="1" x14ac:dyDescent="0.15">
      <c r="B84" s="137">
        <v>3225</v>
      </c>
      <c r="C84" s="138"/>
      <c r="D84" s="171" t="s">
        <v>226</v>
      </c>
      <c r="E84" s="173"/>
      <c r="F84" s="172"/>
      <c r="G84" s="41">
        <v>1062</v>
      </c>
      <c r="H84" s="41">
        <v>0</v>
      </c>
      <c r="I84" s="63">
        <f t="shared" si="2"/>
        <v>0</v>
      </c>
    </row>
    <row r="85" spans="2:9" ht="9.9499999999999993" customHeight="1" x14ac:dyDescent="0.15">
      <c r="B85" s="168">
        <v>329</v>
      </c>
      <c r="C85" s="169"/>
      <c r="D85" s="168" t="s">
        <v>103</v>
      </c>
      <c r="E85" s="170"/>
      <c r="F85" s="169"/>
      <c r="G85" s="43">
        <f t="shared" si="3"/>
        <v>0</v>
      </c>
      <c r="H85" s="43">
        <f t="shared" si="3"/>
        <v>0</v>
      </c>
      <c r="I85" s="62">
        <f t="shared" si="2"/>
        <v>0</v>
      </c>
    </row>
    <row r="86" spans="2:9" ht="9.9499999999999993" customHeight="1" x14ac:dyDescent="0.15">
      <c r="B86" s="171">
        <v>3299</v>
      </c>
      <c r="C86" s="172"/>
      <c r="D86" s="171" t="s">
        <v>103</v>
      </c>
      <c r="E86" s="173"/>
      <c r="F86" s="172"/>
      <c r="G86" s="41">
        <v>0</v>
      </c>
      <c r="H86" s="42">
        <v>0</v>
      </c>
      <c r="I86" s="63">
        <f t="shared" si="2"/>
        <v>0</v>
      </c>
    </row>
    <row r="87" spans="2:9" ht="9.9499999999999993" customHeight="1" x14ac:dyDescent="0.15">
      <c r="B87" s="168">
        <v>4</v>
      </c>
      <c r="C87" s="169"/>
      <c r="D87" s="168" t="s">
        <v>176</v>
      </c>
      <c r="E87" s="170"/>
      <c r="F87" s="169"/>
      <c r="G87" s="43">
        <f t="shared" ref="G87:H89" si="4">G88</f>
        <v>0</v>
      </c>
      <c r="H87" s="43">
        <f t="shared" si="4"/>
        <v>1102.2</v>
      </c>
      <c r="I87" s="62">
        <f t="shared" ref="I87:I90" si="5">+IFERROR(H87/G87,)</f>
        <v>0</v>
      </c>
    </row>
    <row r="88" spans="2:9" ht="9.9499999999999993" customHeight="1" x14ac:dyDescent="0.15">
      <c r="B88" s="168">
        <v>42</v>
      </c>
      <c r="C88" s="169"/>
      <c r="D88" s="168" t="s">
        <v>233</v>
      </c>
      <c r="E88" s="170"/>
      <c r="F88" s="169"/>
      <c r="G88" s="43">
        <f t="shared" si="4"/>
        <v>0</v>
      </c>
      <c r="H88" s="43">
        <f t="shared" si="4"/>
        <v>1102.2</v>
      </c>
      <c r="I88" s="62">
        <f t="shared" si="5"/>
        <v>0</v>
      </c>
    </row>
    <row r="89" spans="2:9" ht="9.9499999999999993" customHeight="1" x14ac:dyDescent="0.15">
      <c r="B89" s="149">
        <v>422</v>
      </c>
      <c r="C89" s="150"/>
      <c r="D89" s="168" t="s">
        <v>115</v>
      </c>
      <c r="E89" s="170"/>
      <c r="F89" s="169"/>
      <c r="G89" s="43">
        <f t="shared" si="4"/>
        <v>0</v>
      </c>
      <c r="H89" s="43">
        <f t="shared" si="4"/>
        <v>1102.2</v>
      </c>
      <c r="I89" s="62">
        <f t="shared" si="5"/>
        <v>0</v>
      </c>
    </row>
    <row r="90" spans="2:9" ht="9.9499999999999993" customHeight="1" x14ac:dyDescent="0.15">
      <c r="B90" s="147">
        <v>4221</v>
      </c>
      <c r="C90" s="148"/>
      <c r="D90" s="171" t="s">
        <v>174</v>
      </c>
      <c r="E90" s="173"/>
      <c r="F90" s="172"/>
      <c r="G90" s="41">
        <v>0</v>
      </c>
      <c r="H90" s="41">
        <v>1102.2</v>
      </c>
      <c r="I90" s="63">
        <f t="shared" si="5"/>
        <v>0</v>
      </c>
    </row>
    <row r="91" spans="2:9" s="25" customFormat="1" ht="15" customHeight="1" x14ac:dyDescent="0.15">
      <c r="B91" s="188" t="s">
        <v>177</v>
      </c>
      <c r="C91" s="189"/>
      <c r="D91" s="190" t="s">
        <v>189</v>
      </c>
      <c r="E91" s="191"/>
      <c r="F91" s="192"/>
      <c r="G91" s="48">
        <f>G92+G104</f>
        <v>7351</v>
      </c>
      <c r="H91" s="48">
        <f>H92+H104</f>
        <v>7350.69</v>
      </c>
      <c r="I91" s="61">
        <f t="shared" si="2"/>
        <v>0.99995782886682083</v>
      </c>
    </row>
    <row r="92" spans="2:9" ht="9.9499999999999993" customHeight="1" x14ac:dyDescent="0.15">
      <c r="B92" s="168" t="s">
        <v>80</v>
      </c>
      <c r="C92" s="169"/>
      <c r="D92" s="168" t="s">
        <v>81</v>
      </c>
      <c r="E92" s="170"/>
      <c r="F92" s="169"/>
      <c r="G92" s="43">
        <f>G93+G96</f>
        <v>7351</v>
      </c>
      <c r="H92" s="43">
        <f>H93+H96</f>
        <v>4478.2299999999996</v>
      </c>
      <c r="I92" s="62">
        <f t="shared" si="2"/>
        <v>0.60920010882873077</v>
      </c>
    </row>
    <row r="93" spans="2:9" ht="9.9499999999999993" customHeight="1" x14ac:dyDescent="0.15">
      <c r="B93" s="168">
        <v>31</v>
      </c>
      <c r="C93" s="169"/>
      <c r="D93" s="168" t="s">
        <v>117</v>
      </c>
      <c r="E93" s="170"/>
      <c r="F93" s="169"/>
      <c r="G93" s="43">
        <f>G94</f>
        <v>0</v>
      </c>
      <c r="H93" s="43">
        <f>H94</f>
        <v>0</v>
      </c>
      <c r="I93" s="62">
        <f t="shared" si="2"/>
        <v>0</v>
      </c>
    </row>
    <row r="94" spans="2:9" ht="9.9499999999999993" customHeight="1" x14ac:dyDescent="0.15">
      <c r="B94" s="168">
        <v>313</v>
      </c>
      <c r="C94" s="169"/>
      <c r="D94" s="168" t="s">
        <v>119</v>
      </c>
      <c r="E94" s="170"/>
      <c r="F94" s="169"/>
      <c r="G94" s="43">
        <f>G95</f>
        <v>0</v>
      </c>
      <c r="H94" s="43">
        <f>H95</f>
        <v>0</v>
      </c>
      <c r="I94" s="62">
        <f t="shared" si="2"/>
        <v>0</v>
      </c>
    </row>
    <row r="95" spans="2:9" ht="9.9499999999999993" customHeight="1" x14ac:dyDescent="0.15">
      <c r="B95" s="171">
        <v>3132</v>
      </c>
      <c r="C95" s="172"/>
      <c r="D95" s="171" t="s">
        <v>230</v>
      </c>
      <c r="E95" s="173"/>
      <c r="F95" s="172"/>
      <c r="G95" s="41">
        <v>0</v>
      </c>
      <c r="H95" s="42">
        <v>0</v>
      </c>
      <c r="I95" s="63">
        <f t="shared" si="2"/>
        <v>0</v>
      </c>
    </row>
    <row r="96" spans="2:9" ht="9.9499999999999993" customHeight="1" x14ac:dyDescent="0.15">
      <c r="B96" s="177" t="s">
        <v>82</v>
      </c>
      <c r="C96" s="177"/>
      <c r="D96" s="177" t="s">
        <v>83</v>
      </c>
      <c r="E96" s="177"/>
      <c r="F96" s="177"/>
      <c r="G96" s="43">
        <f>G97+G99+G101</f>
        <v>7351</v>
      </c>
      <c r="H96" s="43">
        <f>H97+H99+H101</f>
        <v>4478.2299999999996</v>
      </c>
      <c r="I96" s="62">
        <f t="shared" si="2"/>
        <v>0.60920010882873077</v>
      </c>
    </row>
    <row r="97" spans="2:9" ht="9.9499999999999993" customHeight="1" x14ac:dyDescent="0.15">
      <c r="B97" s="168">
        <v>321</v>
      </c>
      <c r="C97" s="169"/>
      <c r="D97" s="168" t="s">
        <v>85</v>
      </c>
      <c r="E97" s="170"/>
      <c r="F97" s="169"/>
      <c r="G97" s="43">
        <f>G98</f>
        <v>0</v>
      </c>
      <c r="H97" s="43">
        <f>H98</f>
        <v>0</v>
      </c>
      <c r="I97" s="62">
        <f t="shared" si="2"/>
        <v>0</v>
      </c>
    </row>
    <row r="98" spans="2:9" ht="9.9499999999999993" customHeight="1" x14ac:dyDescent="0.15">
      <c r="B98" s="66">
        <v>3211</v>
      </c>
      <c r="C98" s="67"/>
      <c r="D98" s="171" t="s">
        <v>134</v>
      </c>
      <c r="E98" s="173"/>
      <c r="F98" s="172"/>
      <c r="G98" s="41">
        <v>0</v>
      </c>
      <c r="H98" s="42">
        <v>0</v>
      </c>
      <c r="I98" s="63">
        <f t="shared" si="2"/>
        <v>0</v>
      </c>
    </row>
    <row r="99" spans="2:9" s="30" customFormat="1" ht="9.9499999999999993" customHeight="1" x14ac:dyDescent="0.15">
      <c r="B99" s="64">
        <v>322</v>
      </c>
      <c r="C99" s="65"/>
      <c r="D99" s="168" t="s">
        <v>89</v>
      </c>
      <c r="E99" s="170"/>
      <c r="F99" s="169"/>
      <c r="G99" s="43">
        <f>G100</f>
        <v>0</v>
      </c>
      <c r="H99" s="43">
        <f>H100</f>
        <v>0</v>
      </c>
      <c r="I99" s="62">
        <f t="shared" si="2"/>
        <v>0</v>
      </c>
    </row>
    <row r="100" spans="2:9" ht="9.9499999999999993" customHeight="1" x14ac:dyDescent="0.15">
      <c r="B100" s="171">
        <v>3221</v>
      </c>
      <c r="C100" s="172"/>
      <c r="D100" s="171" t="s">
        <v>225</v>
      </c>
      <c r="E100" s="173"/>
      <c r="F100" s="172"/>
      <c r="G100" s="41">
        <v>0</v>
      </c>
      <c r="H100" s="42">
        <v>0</v>
      </c>
      <c r="I100" s="63">
        <f t="shared" si="2"/>
        <v>0</v>
      </c>
    </row>
    <row r="101" spans="2:9" ht="9.9499999999999993" customHeight="1" x14ac:dyDescent="0.15">
      <c r="B101" s="168">
        <v>323</v>
      </c>
      <c r="C101" s="169"/>
      <c r="D101" s="168" t="s">
        <v>94</v>
      </c>
      <c r="E101" s="170"/>
      <c r="F101" s="169"/>
      <c r="G101" s="43">
        <f>SUM(G102:G103)</f>
        <v>7351</v>
      </c>
      <c r="H101" s="43">
        <f>SUM(H102:H103)</f>
        <v>4478.2299999999996</v>
      </c>
      <c r="I101" s="62">
        <f t="shared" si="2"/>
        <v>0.60920010882873077</v>
      </c>
    </row>
    <row r="102" spans="2:9" ht="9.9499999999999993" customHeight="1" x14ac:dyDescent="0.15">
      <c r="B102" s="171">
        <v>3232</v>
      </c>
      <c r="C102" s="172"/>
      <c r="D102" s="181" t="s">
        <v>140</v>
      </c>
      <c r="E102" s="182"/>
      <c r="F102" s="183"/>
      <c r="G102" s="41">
        <v>7351</v>
      </c>
      <c r="H102" s="42">
        <v>4478.2299999999996</v>
      </c>
      <c r="I102" s="63">
        <f t="shared" si="2"/>
        <v>0.60920010882873077</v>
      </c>
    </row>
    <row r="103" spans="2:9" ht="9.9499999999999993" customHeight="1" x14ac:dyDescent="0.15">
      <c r="B103" s="66">
        <v>3237</v>
      </c>
      <c r="C103" s="67"/>
      <c r="D103" s="171" t="s">
        <v>181</v>
      </c>
      <c r="E103" s="173"/>
      <c r="F103" s="172"/>
      <c r="G103" s="41">
        <v>0</v>
      </c>
      <c r="H103" s="42">
        <v>0</v>
      </c>
      <c r="I103" s="63">
        <f t="shared" si="2"/>
        <v>0</v>
      </c>
    </row>
    <row r="104" spans="2:9" ht="9.9499999999999993" customHeight="1" x14ac:dyDescent="0.15">
      <c r="B104" s="168">
        <v>4</v>
      </c>
      <c r="C104" s="169"/>
      <c r="D104" s="168" t="s">
        <v>176</v>
      </c>
      <c r="E104" s="170"/>
      <c r="F104" s="169"/>
      <c r="G104" s="45">
        <f t="shared" ref="G104:H104" si="6">G105</f>
        <v>0</v>
      </c>
      <c r="H104" s="45">
        <f t="shared" si="6"/>
        <v>2872.46</v>
      </c>
      <c r="I104" s="62">
        <f t="shared" si="2"/>
        <v>0</v>
      </c>
    </row>
    <row r="105" spans="2:9" ht="9.9499999999999993" customHeight="1" x14ac:dyDescent="0.15">
      <c r="B105" s="168">
        <v>42</v>
      </c>
      <c r="C105" s="169"/>
      <c r="D105" s="178" t="s">
        <v>231</v>
      </c>
      <c r="E105" s="179"/>
      <c r="F105" s="180"/>
      <c r="G105" s="45">
        <f>G106</f>
        <v>0</v>
      </c>
      <c r="H105" s="45">
        <f>H106</f>
        <v>2872.46</v>
      </c>
      <c r="I105" s="62">
        <f t="shared" si="2"/>
        <v>0</v>
      </c>
    </row>
    <row r="106" spans="2:9" ht="9.9499999999999993" customHeight="1" x14ac:dyDescent="0.15">
      <c r="B106" s="177">
        <v>422</v>
      </c>
      <c r="C106" s="177"/>
      <c r="D106" s="177" t="s">
        <v>115</v>
      </c>
      <c r="E106" s="177"/>
      <c r="F106" s="177"/>
      <c r="G106" s="43">
        <f>SUM(G107:G108)</f>
        <v>0</v>
      </c>
      <c r="H106" s="43">
        <f>SUM(H107:H108)</f>
        <v>2872.46</v>
      </c>
      <c r="I106" s="62">
        <f t="shared" si="2"/>
        <v>0</v>
      </c>
    </row>
    <row r="107" spans="2:9" ht="9.9499999999999993" customHeight="1" x14ac:dyDescent="0.15">
      <c r="B107" s="147">
        <v>4221</v>
      </c>
      <c r="C107" s="148"/>
      <c r="D107" s="171" t="s">
        <v>174</v>
      </c>
      <c r="E107" s="173"/>
      <c r="F107" s="172"/>
      <c r="G107" s="41">
        <v>0</v>
      </c>
      <c r="H107" s="42">
        <v>107</v>
      </c>
      <c r="I107" s="63">
        <f t="shared" ref="I107" si="7">+IFERROR(H107/G107,)</f>
        <v>0</v>
      </c>
    </row>
    <row r="108" spans="2:9" ht="9.9499999999999993" customHeight="1" x14ac:dyDescent="0.15">
      <c r="B108" s="144">
        <v>4227</v>
      </c>
      <c r="C108" s="145"/>
      <c r="D108" s="171" t="s">
        <v>249</v>
      </c>
      <c r="E108" s="173"/>
      <c r="F108" s="172"/>
      <c r="G108" s="41">
        <v>0</v>
      </c>
      <c r="H108" s="42">
        <v>2765.46</v>
      </c>
      <c r="I108" s="63">
        <f t="shared" si="2"/>
        <v>0</v>
      </c>
    </row>
    <row r="109" spans="2:9" s="53" customFormat="1" ht="27" customHeight="1" x14ac:dyDescent="0.15">
      <c r="B109" s="188" t="s">
        <v>182</v>
      </c>
      <c r="C109" s="189"/>
      <c r="D109" s="190" t="s">
        <v>183</v>
      </c>
      <c r="E109" s="191"/>
      <c r="F109" s="192"/>
      <c r="G109" s="48">
        <f>G110+G141</f>
        <v>18324</v>
      </c>
      <c r="H109" s="48">
        <f>H110+H141</f>
        <v>10833.310000000001</v>
      </c>
      <c r="I109" s="61">
        <f t="shared" si="2"/>
        <v>0.59120879720585029</v>
      </c>
    </row>
    <row r="110" spans="2:9" ht="9.9499999999999993" customHeight="1" x14ac:dyDescent="0.15">
      <c r="B110" s="168" t="s">
        <v>80</v>
      </c>
      <c r="C110" s="169"/>
      <c r="D110" s="168" t="s">
        <v>81</v>
      </c>
      <c r="E110" s="170"/>
      <c r="F110" s="169"/>
      <c r="G110" s="43">
        <f>G111+G114+G131+G134+G138</f>
        <v>18324</v>
      </c>
      <c r="H110" s="43">
        <f>H111+H114+H131+H134+H138</f>
        <v>10285.810000000001</v>
      </c>
      <c r="I110" s="62">
        <f t="shared" si="2"/>
        <v>0.56132994979262174</v>
      </c>
    </row>
    <row r="111" spans="2:9" ht="9.9499999999999993" customHeight="1" x14ac:dyDescent="0.15">
      <c r="B111" s="168">
        <v>31</v>
      </c>
      <c r="C111" s="169"/>
      <c r="D111" s="168" t="s">
        <v>117</v>
      </c>
      <c r="E111" s="170"/>
      <c r="F111" s="169"/>
      <c r="G111" s="43">
        <f>G112</f>
        <v>0</v>
      </c>
      <c r="H111" s="43">
        <f>H112</f>
        <v>85.14</v>
      </c>
      <c r="I111" s="62">
        <f t="shared" ref="I111:I113" si="8">+IFERROR(H111/G111,)</f>
        <v>0</v>
      </c>
    </row>
    <row r="112" spans="2:9" ht="9.9499999999999993" customHeight="1" x14ac:dyDescent="0.15">
      <c r="B112" s="168">
        <v>313</v>
      </c>
      <c r="C112" s="169"/>
      <c r="D112" s="168" t="s">
        <v>119</v>
      </c>
      <c r="E112" s="170"/>
      <c r="F112" s="169"/>
      <c r="G112" s="43">
        <f>G113</f>
        <v>0</v>
      </c>
      <c r="H112" s="43">
        <f>H113</f>
        <v>85.14</v>
      </c>
      <c r="I112" s="62">
        <f t="shared" si="8"/>
        <v>0</v>
      </c>
    </row>
    <row r="113" spans="2:9" ht="9.9499999999999993" customHeight="1" x14ac:dyDescent="0.15">
      <c r="B113" s="171">
        <v>3132</v>
      </c>
      <c r="C113" s="172"/>
      <c r="D113" s="171" t="s">
        <v>230</v>
      </c>
      <c r="E113" s="173"/>
      <c r="F113" s="172"/>
      <c r="G113" s="41">
        <v>0</v>
      </c>
      <c r="H113" s="42">
        <v>85.14</v>
      </c>
      <c r="I113" s="63">
        <f t="shared" si="8"/>
        <v>0</v>
      </c>
    </row>
    <row r="114" spans="2:9" ht="9.9499999999999993" customHeight="1" x14ac:dyDescent="0.15">
      <c r="B114" s="168" t="s">
        <v>82</v>
      </c>
      <c r="C114" s="169"/>
      <c r="D114" s="168" t="s">
        <v>83</v>
      </c>
      <c r="E114" s="170"/>
      <c r="F114" s="169"/>
      <c r="G114" s="43">
        <f>G115+G117+G123+G129</f>
        <v>16683</v>
      </c>
      <c r="H114" s="43">
        <f>H115+H117+H123+H129</f>
        <v>8558.8900000000012</v>
      </c>
      <c r="I114" s="62">
        <f t="shared" si="2"/>
        <v>0.51303062998261706</v>
      </c>
    </row>
    <row r="115" spans="2:9" ht="9.9499999999999993" customHeight="1" x14ac:dyDescent="0.15">
      <c r="B115" s="168">
        <v>321</v>
      </c>
      <c r="C115" s="169"/>
      <c r="D115" s="168" t="s">
        <v>85</v>
      </c>
      <c r="E115" s="170"/>
      <c r="F115" s="169"/>
      <c r="G115" s="43">
        <f>G116</f>
        <v>1752</v>
      </c>
      <c r="H115" s="43">
        <f>H116</f>
        <v>0</v>
      </c>
      <c r="I115" s="62">
        <f t="shared" si="2"/>
        <v>0</v>
      </c>
    </row>
    <row r="116" spans="2:9" ht="9.9499999999999993" customHeight="1" x14ac:dyDescent="0.15">
      <c r="B116" s="171">
        <v>3211</v>
      </c>
      <c r="C116" s="172"/>
      <c r="D116" s="171" t="s">
        <v>134</v>
      </c>
      <c r="E116" s="173"/>
      <c r="F116" s="172"/>
      <c r="G116" s="41">
        <v>1752</v>
      </c>
      <c r="H116" s="42">
        <v>0</v>
      </c>
      <c r="I116" s="63">
        <f t="shared" si="2"/>
        <v>0</v>
      </c>
    </row>
    <row r="117" spans="2:9" ht="9.9499999999999993" customHeight="1" x14ac:dyDescent="0.15">
      <c r="B117" s="168">
        <v>322</v>
      </c>
      <c r="C117" s="169"/>
      <c r="D117" s="168" t="s">
        <v>89</v>
      </c>
      <c r="E117" s="170"/>
      <c r="F117" s="169"/>
      <c r="G117" s="43">
        <f>SUM(G118:G122)</f>
        <v>13405</v>
      </c>
      <c r="H117" s="43">
        <f>SUM(H118:H122)</f>
        <v>6603.22</v>
      </c>
      <c r="I117" s="62">
        <f t="shared" si="2"/>
        <v>0.49259380828049237</v>
      </c>
    </row>
    <row r="118" spans="2:9" ht="9.9499999999999993" customHeight="1" x14ac:dyDescent="0.15">
      <c r="B118" s="171">
        <v>3221</v>
      </c>
      <c r="C118" s="172"/>
      <c r="D118" s="215" t="s">
        <v>225</v>
      </c>
      <c r="E118" s="216"/>
      <c r="F118" s="217"/>
      <c r="G118" s="41">
        <v>133</v>
      </c>
      <c r="H118" s="42">
        <v>505.72</v>
      </c>
      <c r="I118" s="63">
        <f t="shared" si="2"/>
        <v>3.8024060150375942</v>
      </c>
    </row>
    <row r="119" spans="2:9" ht="9.9499999999999993" customHeight="1" x14ac:dyDescent="0.15">
      <c r="B119" s="171">
        <v>3222</v>
      </c>
      <c r="C119" s="172"/>
      <c r="D119" s="171" t="s">
        <v>146</v>
      </c>
      <c r="E119" s="173"/>
      <c r="F119" s="172"/>
      <c r="G119" s="41">
        <v>0</v>
      </c>
      <c r="H119" s="42">
        <v>0</v>
      </c>
      <c r="I119" s="63">
        <f t="shared" si="2"/>
        <v>0</v>
      </c>
    </row>
    <row r="120" spans="2:9" ht="9.9499999999999993" customHeight="1" x14ac:dyDescent="0.15">
      <c r="B120" s="171">
        <v>3223</v>
      </c>
      <c r="C120" s="172"/>
      <c r="D120" s="215" t="s">
        <v>132</v>
      </c>
      <c r="E120" s="216"/>
      <c r="F120" s="217"/>
      <c r="G120" s="41">
        <v>13272</v>
      </c>
      <c r="H120" s="42">
        <v>6034.99</v>
      </c>
      <c r="I120" s="63">
        <f t="shared" si="2"/>
        <v>0.45471594333936105</v>
      </c>
    </row>
    <row r="121" spans="2:9" ht="9.9499999999999993" customHeight="1" x14ac:dyDescent="0.15">
      <c r="B121" s="171">
        <v>3224</v>
      </c>
      <c r="C121" s="172"/>
      <c r="D121" s="171" t="s">
        <v>179</v>
      </c>
      <c r="E121" s="173"/>
      <c r="F121" s="172"/>
      <c r="G121" s="41">
        <v>0</v>
      </c>
      <c r="H121" s="42">
        <v>0</v>
      </c>
      <c r="I121" s="63">
        <f t="shared" si="2"/>
        <v>0</v>
      </c>
    </row>
    <row r="122" spans="2:9" ht="9.9499999999999993" customHeight="1" x14ac:dyDescent="0.15">
      <c r="B122" s="144">
        <v>3225</v>
      </c>
      <c r="C122" s="145"/>
      <c r="D122" s="171" t="s">
        <v>226</v>
      </c>
      <c r="E122" s="173"/>
      <c r="F122" s="172"/>
      <c r="G122" s="41">
        <v>0</v>
      </c>
      <c r="H122" s="42">
        <v>62.51</v>
      </c>
      <c r="I122" s="63">
        <f t="shared" si="2"/>
        <v>0</v>
      </c>
    </row>
    <row r="123" spans="2:9" ht="9.9499999999999993" customHeight="1" x14ac:dyDescent="0.15">
      <c r="B123" s="168">
        <v>323</v>
      </c>
      <c r="C123" s="169"/>
      <c r="D123" s="168" t="s">
        <v>94</v>
      </c>
      <c r="E123" s="170"/>
      <c r="F123" s="169"/>
      <c r="G123" s="43">
        <f>SUM(G124:G128)</f>
        <v>1526</v>
      </c>
      <c r="H123" s="43">
        <f>SUM(H124:H128)</f>
        <v>1920.5600000000002</v>
      </c>
      <c r="I123" s="62">
        <f t="shared" si="2"/>
        <v>1.2585583224115335</v>
      </c>
    </row>
    <row r="124" spans="2:9" ht="9.9499999999999993" customHeight="1" x14ac:dyDescent="0.15">
      <c r="B124" s="171">
        <v>3231</v>
      </c>
      <c r="C124" s="172"/>
      <c r="D124" s="171" t="s">
        <v>190</v>
      </c>
      <c r="E124" s="173"/>
      <c r="F124" s="172"/>
      <c r="G124" s="41">
        <v>265</v>
      </c>
      <c r="H124" s="42">
        <v>200</v>
      </c>
      <c r="I124" s="63">
        <f t="shared" si="2"/>
        <v>0.75471698113207553</v>
      </c>
    </row>
    <row r="125" spans="2:9" ht="9.9499999999999993" customHeight="1" x14ac:dyDescent="0.15">
      <c r="B125" s="171">
        <v>3232</v>
      </c>
      <c r="C125" s="172"/>
      <c r="D125" s="181" t="s">
        <v>140</v>
      </c>
      <c r="E125" s="182"/>
      <c r="F125" s="183"/>
      <c r="G125" s="41">
        <v>664</v>
      </c>
      <c r="H125" s="42">
        <v>996.79</v>
      </c>
      <c r="I125" s="63">
        <f t="shared" si="2"/>
        <v>1.5011897590361445</v>
      </c>
    </row>
    <row r="126" spans="2:9" ht="9.9499999999999993" customHeight="1" x14ac:dyDescent="0.15">
      <c r="B126" s="171">
        <v>3234</v>
      </c>
      <c r="C126" s="172"/>
      <c r="D126" s="181" t="s">
        <v>145</v>
      </c>
      <c r="E126" s="182"/>
      <c r="F126" s="183"/>
      <c r="G126" s="41">
        <v>597</v>
      </c>
      <c r="H126" s="42">
        <v>325.61</v>
      </c>
      <c r="I126" s="63">
        <f t="shared" si="2"/>
        <v>0.54541038525963148</v>
      </c>
    </row>
    <row r="127" spans="2:9" ht="9.9499999999999993" customHeight="1" x14ac:dyDescent="0.15">
      <c r="B127" s="66">
        <v>3236</v>
      </c>
      <c r="C127" s="67"/>
      <c r="D127" s="181" t="s">
        <v>185</v>
      </c>
      <c r="E127" s="182"/>
      <c r="F127" s="183"/>
      <c r="G127" s="41">
        <v>0</v>
      </c>
      <c r="H127" s="42">
        <v>398.16</v>
      </c>
      <c r="I127" s="63">
        <f t="shared" si="2"/>
        <v>0</v>
      </c>
    </row>
    <row r="128" spans="2:9" ht="9.9499999999999993" customHeight="1" x14ac:dyDescent="0.15">
      <c r="B128" s="66">
        <v>3237</v>
      </c>
      <c r="C128" s="67"/>
      <c r="D128" s="181" t="s">
        <v>181</v>
      </c>
      <c r="E128" s="182"/>
      <c r="F128" s="183"/>
      <c r="G128" s="41">
        <v>0</v>
      </c>
      <c r="H128" s="42">
        <v>0</v>
      </c>
      <c r="I128" s="63">
        <f t="shared" si="2"/>
        <v>0</v>
      </c>
    </row>
    <row r="129" spans="2:9" ht="9.9499999999999993" customHeight="1" x14ac:dyDescent="0.15">
      <c r="B129" s="168">
        <v>329</v>
      </c>
      <c r="C129" s="169"/>
      <c r="D129" s="168" t="s">
        <v>103</v>
      </c>
      <c r="E129" s="170"/>
      <c r="F129" s="169"/>
      <c r="G129" s="43">
        <f>G130</f>
        <v>0</v>
      </c>
      <c r="H129" s="43">
        <f>H130</f>
        <v>35.11</v>
      </c>
      <c r="I129" s="63">
        <f t="shared" si="2"/>
        <v>0</v>
      </c>
    </row>
    <row r="130" spans="2:9" ht="9.9499999999999993" customHeight="1" x14ac:dyDescent="0.15">
      <c r="B130" s="171">
        <v>3293</v>
      </c>
      <c r="C130" s="172"/>
      <c r="D130" s="181" t="s">
        <v>137</v>
      </c>
      <c r="E130" s="182"/>
      <c r="F130" s="183"/>
      <c r="G130" s="41">
        <v>0</v>
      </c>
      <c r="H130" s="42">
        <v>35.11</v>
      </c>
      <c r="I130" s="63">
        <f t="shared" si="2"/>
        <v>0</v>
      </c>
    </row>
    <row r="131" spans="2:9" ht="9.9499999999999993" customHeight="1" x14ac:dyDescent="0.15">
      <c r="B131" s="168">
        <v>34</v>
      </c>
      <c r="C131" s="169"/>
      <c r="D131" s="168" t="s">
        <v>107</v>
      </c>
      <c r="E131" s="170"/>
      <c r="F131" s="169"/>
      <c r="G131" s="43">
        <f>G132</f>
        <v>0</v>
      </c>
      <c r="H131" s="43">
        <f>H132</f>
        <v>0</v>
      </c>
      <c r="I131" s="62">
        <f t="shared" si="2"/>
        <v>0</v>
      </c>
    </row>
    <row r="132" spans="2:9" ht="9.9499999999999993" customHeight="1" x14ac:dyDescent="0.15">
      <c r="B132" s="168">
        <v>343</v>
      </c>
      <c r="C132" s="169"/>
      <c r="D132" s="185" t="s">
        <v>109</v>
      </c>
      <c r="E132" s="186"/>
      <c r="F132" s="187"/>
      <c r="G132" s="43">
        <f>G133</f>
        <v>0</v>
      </c>
      <c r="H132" s="43">
        <f>H133</f>
        <v>0</v>
      </c>
      <c r="I132" s="62">
        <f t="shared" si="2"/>
        <v>0</v>
      </c>
    </row>
    <row r="133" spans="2:9" ht="9.9499999999999993" customHeight="1" x14ac:dyDescent="0.15">
      <c r="B133" s="171">
        <v>3433</v>
      </c>
      <c r="C133" s="172"/>
      <c r="D133" s="181" t="s">
        <v>150</v>
      </c>
      <c r="E133" s="182"/>
      <c r="F133" s="183"/>
      <c r="G133" s="41">
        <v>0</v>
      </c>
      <c r="H133" s="42">
        <v>0</v>
      </c>
      <c r="I133" s="63">
        <f t="shared" si="2"/>
        <v>0</v>
      </c>
    </row>
    <row r="134" spans="2:9" ht="9.9499999999999993" customHeight="1" x14ac:dyDescent="0.15">
      <c r="B134" s="168">
        <v>37</v>
      </c>
      <c r="C134" s="169"/>
      <c r="D134" s="168" t="s">
        <v>112</v>
      </c>
      <c r="E134" s="170"/>
      <c r="F134" s="169"/>
      <c r="G134" s="43">
        <f>G135</f>
        <v>0</v>
      </c>
      <c r="H134" s="43">
        <f>H135</f>
        <v>0</v>
      </c>
      <c r="I134" s="62">
        <f t="shared" si="2"/>
        <v>0</v>
      </c>
    </row>
    <row r="135" spans="2:9" ht="9.9499999999999993" customHeight="1" x14ac:dyDescent="0.15">
      <c r="B135" s="168">
        <v>372</v>
      </c>
      <c r="C135" s="169"/>
      <c r="D135" s="212" t="s">
        <v>114</v>
      </c>
      <c r="E135" s="213"/>
      <c r="F135" s="214"/>
      <c r="G135" s="43">
        <f>SUM(G136:G137)</f>
        <v>0</v>
      </c>
      <c r="H135" s="43">
        <f>SUM(H136:H137)</f>
        <v>0</v>
      </c>
      <c r="I135" s="62">
        <f t="shared" si="2"/>
        <v>0</v>
      </c>
    </row>
    <row r="136" spans="2:9" ht="9.9499999999999993" customHeight="1" x14ac:dyDescent="0.15">
      <c r="B136" s="171">
        <v>3721</v>
      </c>
      <c r="C136" s="172"/>
      <c r="D136" s="181" t="s">
        <v>186</v>
      </c>
      <c r="E136" s="182"/>
      <c r="F136" s="183"/>
      <c r="G136" s="41">
        <v>0</v>
      </c>
      <c r="H136" s="42">
        <v>0</v>
      </c>
      <c r="I136" s="63">
        <f t="shared" si="2"/>
        <v>0</v>
      </c>
    </row>
    <row r="137" spans="2:9" ht="9.9499999999999993" customHeight="1" x14ac:dyDescent="0.15">
      <c r="B137" s="171">
        <v>3722</v>
      </c>
      <c r="C137" s="172"/>
      <c r="D137" s="181" t="s">
        <v>187</v>
      </c>
      <c r="E137" s="182"/>
      <c r="F137" s="183"/>
      <c r="G137" s="41">
        <v>0</v>
      </c>
      <c r="H137" s="42">
        <v>0</v>
      </c>
      <c r="I137" s="63">
        <f t="shared" si="2"/>
        <v>0</v>
      </c>
    </row>
    <row r="138" spans="2:9" ht="9.9499999999999993" customHeight="1" x14ac:dyDescent="0.15">
      <c r="B138" s="168">
        <v>38</v>
      </c>
      <c r="C138" s="169"/>
      <c r="D138" s="168" t="s">
        <v>246</v>
      </c>
      <c r="E138" s="170"/>
      <c r="F138" s="169"/>
      <c r="G138" s="43">
        <f>G139</f>
        <v>1641</v>
      </c>
      <c r="H138" s="43">
        <f>H139</f>
        <v>1641.78</v>
      </c>
      <c r="I138" s="62">
        <f t="shared" ref="I138:I140" si="9">+IFERROR(H138/G138,)</f>
        <v>1.0004753199268739</v>
      </c>
    </row>
    <row r="139" spans="2:9" ht="9.9499999999999993" customHeight="1" x14ac:dyDescent="0.15">
      <c r="B139" s="168">
        <v>381</v>
      </c>
      <c r="C139" s="169"/>
      <c r="D139" s="185" t="s">
        <v>247</v>
      </c>
      <c r="E139" s="186"/>
      <c r="F139" s="187"/>
      <c r="G139" s="43">
        <f>SUM(G140:G140)</f>
        <v>1641</v>
      </c>
      <c r="H139" s="43">
        <f>SUM(H140:H140)</f>
        <v>1641.78</v>
      </c>
      <c r="I139" s="62">
        <f t="shared" si="9"/>
        <v>1.0004753199268739</v>
      </c>
    </row>
    <row r="140" spans="2:9" ht="9.9499999999999993" customHeight="1" x14ac:dyDescent="0.15">
      <c r="B140" s="137">
        <v>3812</v>
      </c>
      <c r="C140" s="138"/>
      <c r="D140" s="141" t="s">
        <v>248</v>
      </c>
      <c r="E140" s="142"/>
      <c r="F140" s="143"/>
      <c r="G140" s="41">
        <v>1641</v>
      </c>
      <c r="H140" s="42">
        <v>1641.78</v>
      </c>
      <c r="I140" s="63">
        <f t="shared" si="9"/>
        <v>1.0004753199268739</v>
      </c>
    </row>
    <row r="141" spans="2:9" ht="9.9499999999999993" customHeight="1" x14ac:dyDescent="0.15">
      <c r="B141" s="168">
        <v>4</v>
      </c>
      <c r="C141" s="169"/>
      <c r="D141" s="168" t="s">
        <v>176</v>
      </c>
      <c r="E141" s="170"/>
      <c r="F141" s="169"/>
      <c r="G141" s="43">
        <f t="shared" ref="G141:H142" si="10">G142</f>
        <v>0</v>
      </c>
      <c r="H141" s="43">
        <f t="shared" si="10"/>
        <v>547.5</v>
      </c>
      <c r="I141" s="62">
        <f t="shared" si="2"/>
        <v>0</v>
      </c>
    </row>
    <row r="142" spans="2:9" ht="9.9499999999999993" customHeight="1" x14ac:dyDescent="0.15">
      <c r="B142" s="168">
        <v>42</v>
      </c>
      <c r="C142" s="169"/>
      <c r="D142" s="168" t="s">
        <v>233</v>
      </c>
      <c r="E142" s="170"/>
      <c r="F142" s="169"/>
      <c r="G142" s="43">
        <f t="shared" si="10"/>
        <v>0</v>
      </c>
      <c r="H142" s="43">
        <f t="shared" si="10"/>
        <v>547.5</v>
      </c>
      <c r="I142" s="62">
        <f t="shared" si="2"/>
        <v>0</v>
      </c>
    </row>
    <row r="143" spans="2:9" ht="9.9499999999999993" customHeight="1" x14ac:dyDescent="0.15">
      <c r="B143" s="168">
        <v>422</v>
      </c>
      <c r="C143" s="169"/>
      <c r="D143" s="168" t="s">
        <v>115</v>
      </c>
      <c r="E143" s="170"/>
      <c r="F143" s="169"/>
      <c r="G143" s="44">
        <f>SUM(G144:G146)</f>
        <v>0</v>
      </c>
      <c r="H143" s="44">
        <f>SUM(H144:H146)</f>
        <v>547.5</v>
      </c>
      <c r="I143" s="62">
        <f t="shared" si="2"/>
        <v>0</v>
      </c>
    </row>
    <row r="144" spans="2:9" ht="9.9499999999999993" customHeight="1" x14ac:dyDescent="0.15">
      <c r="B144" s="171">
        <v>4221</v>
      </c>
      <c r="C144" s="172"/>
      <c r="D144" s="171" t="s">
        <v>174</v>
      </c>
      <c r="E144" s="173"/>
      <c r="F144" s="172"/>
      <c r="G144" s="41">
        <v>0</v>
      </c>
      <c r="H144" s="42">
        <v>547.5</v>
      </c>
      <c r="I144" s="63">
        <f t="shared" si="2"/>
        <v>0</v>
      </c>
    </row>
    <row r="145" spans="2:9" ht="9.9499999999999993" customHeight="1" x14ac:dyDescent="0.15">
      <c r="B145" s="171">
        <v>4226</v>
      </c>
      <c r="C145" s="172"/>
      <c r="D145" s="171" t="s">
        <v>272</v>
      </c>
      <c r="E145" s="173"/>
      <c r="F145" s="172"/>
      <c r="G145" s="41">
        <v>0</v>
      </c>
      <c r="H145" s="42">
        <v>0</v>
      </c>
      <c r="I145" s="63">
        <f t="shared" ref="I145:I146" si="11">+IFERROR(H145/G145,)</f>
        <v>0</v>
      </c>
    </row>
    <row r="146" spans="2:9" ht="9.9499999999999993" customHeight="1" x14ac:dyDescent="0.15">
      <c r="B146" s="171">
        <v>4227</v>
      </c>
      <c r="C146" s="172"/>
      <c r="D146" s="171" t="s">
        <v>249</v>
      </c>
      <c r="E146" s="173"/>
      <c r="F146" s="172"/>
      <c r="G146" s="41">
        <v>0</v>
      </c>
      <c r="H146" s="42">
        <v>0</v>
      </c>
      <c r="I146" s="63">
        <f t="shared" si="11"/>
        <v>0</v>
      </c>
    </row>
    <row r="147" spans="2:9" ht="24.75" customHeight="1" x14ac:dyDescent="0.15">
      <c r="B147" s="196" t="s">
        <v>194</v>
      </c>
      <c r="C147" s="197"/>
      <c r="D147" s="196" t="s">
        <v>195</v>
      </c>
      <c r="E147" s="211"/>
      <c r="F147" s="197"/>
      <c r="G147" s="49">
        <f>G148+G160</f>
        <v>124155</v>
      </c>
      <c r="H147" s="49">
        <f>H148+H160</f>
        <v>132848.09</v>
      </c>
      <c r="I147" s="60">
        <f t="shared" si="2"/>
        <v>1.0700180419636744</v>
      </c>
    </row>
    <row r="148" spans="2:9" s="29" customFormat="1" ht="15" customHeight="1" x14ac:dyDescent="0.15">
      <c r="B148" s="174" t="s">
        <v>144</v>
      </c>
      <c r="C148" s="174"/>
      <c r="D148" s="175" t="s">
        <v>116</v>
      </c>
      <c r="E148" s="175"/>
      <c r="F148" s="175"/>
      <c r="G148" s="48">
        <f>G149</f>
        <v>99867</v>
      </c>
      <c r="H148" s="48">
        <f>H149</f>
        <v>97181.709999999992</v>
      </c>
      <c r="I148" s="61">
        <f t="shared" si="2"/>
        <v>0.97311133807964589</v>
      </c>
    </row>
    <row r="149" spans="2:9" s="29" customFormat="1" ht="9.9499999999999993" customHeight="1" x14ac:dyDescent="0.15">
      <c r="B149" s="168" t="s">
        <v>80</v>
      </c>
      <c r="C149" s="169"/>
      <c r="D149" s="168" t="s">
        <v>81</v>
      </c>
      <c r="E149" s="170"/>
      <c r="F149" s="169"/>
      <c r="G149" s="45">
        <f>G150+G157</f>
        <v>99867</v>
      </c>
      <c r="H149" s="45">
        <f>H150+H157</f>
        <v>97181.709999999992</v>
      </c>
      <c r="I149" s="62">
        <f t="shared" si="2"/>
        <v>0.97311133807964589</v>
      </c>
    </row>
    <row r="150" spans="2:9" s="29" customFormat="1" ht="9.9499999999999993" customHeight="1" x14ac:dyDescent="0.15">
      <c r="B150" s="168">
        <v>31</v>
      </c>
      <c r="C150" s="169"/>
      <c r="D150" s="168" t="s">
        <v>117</v>
      </c>
      <c r="E150" s="170"/>
      <c r="F150" s="169"/>
      <c r="G150" s="45">
        <f>G151+G153+G155</f>
        <v>98867</v>
      </c>
      <c r="H150" s="45">
        <f>H151+H153+H155</f>
        <v>96327.079999999987</v>
      </c>
      <c r="I150" s="62">
        <f t="shared" si="2"/>
        <v>0.97430972923220072</v>
      </c>
    </row>
    <row r="151" spans="2:9" ht="9.9499999999999993" customHeight="1" x14ac:dyDescent="0.15">
      <c r="B151" s="168">
        <v>311</v>
      </c>
      <c r="C151" s="169"/>
      <c r="D151" s="168" t="s">
        <v>147</v>
      </c>
      <c r="E151" s="170"/>
      <c r="F151" s="169"/>
      <c r="G151" s="43">
        <f>G152</f>
        <v>79000</v>
      </c>
      <c r="H151" s="43">
        <f>H152</f>
        <v>77670.59</v>
      </c>
      <c r="I151" s="62">
        <f t="shared" si="2"/>
        <v>0.98317202531645564</v>
      </c>
    </row>
    <row r="152" spans="2:9" ht="9.9499999999999993" customHeight="1" x14ac:dyDescent="0.15">
      <c r="B152" s="171">
        <v>3111</v>
      </c>
      <c r="C152" s="172"/>
      <c r="D152" s="171" t="s">
        <v>148</v>
      </c>
      <c r="E152" s="173"/>
      <c r="F152" s="172"/>
      <c r="G152" s="41">
        <v>79000</v>
      </c>
      <c r="H152" s="42">
        <v>77670.59</v>
      </c>
      <c r="I152" s="63">
        <f t="shared" si="2"/>
        <v>0.98317202531645564</v>
      </c>
    </row>
    <row r="153" spans="2:9" ht="9.9499999999999993" customHeight="1" x14ac:dyDescent="0.15">
      <c r="B153" s="168">
        <v>312</v>
      </c>
      <c r="C153" s="169"/>
      <c r="D153" s="168" t="s">
        <v>118</v>
      </c>
      <c r="E153" s="170"/>
      <c r="F153" s="169"/>
      <c r="G153" s="43">
        <f>G154</f>
        <v>6867</v>
      </c>
      <c r="H153" s="43">
        <f>H154</f>
        <v>6598.93</v>
      </c>
      <c r="I153" s="62">
        <f t="shared" si="2"/>
        <v>0.96096257463229939</v>
      </c>
    </row>
    <row r="154" spans="2:9" ht="9.9499999999999993" customHeight="1" x14ac:dyDescent="0.15">
      <c r="B154" s="176">
        <v>3121</v>
      </c>
      <c r="C154" s="176"/>
      <c r="D154" s="176" t="s">
        <v>118</v>
      </c>
      <c r="E154" s="176"/>
      <c r="F154" s="176"/>
      <c r="G154" s="41">
        <v>6867</v>
      </c>
      <c r="H154" s="42">
        <v>6598.93</v>
      </c>
      <c r="I154" s="63">
        <f t="shared" si="2"/>
        <v>0.96096257463229939</v>
      </c>
    </row>
    <row r="155" spans="2:9" s="30" customFormat="1" ht="9.9499999999999993" customHeight="1" x14ac:dyDescent="0.15">
      <c r="B155" s="168">
        <v>313</v>
      </c>
      <c r="C155" s="169"/>
      <c r="D155" s="178" t="s">
        <v>119</v>
      </c>
      <c r="E155" s="179"/>
      <c r="F155" s="180"/>
      <c r="G155" s="43">
        <f>G156</f>
        <v>13000</v>
      </c>
      <c r="H155" s="43">
        <f>H156</f>
        <v>12057.56</v>
      </c>
      <c r="I155" s="62">
        <f t="shared" si="2"/>
        <v>0.92750461538461537</v>
      </c>
    </row>
    <row r="156" spans="2:9" ht="9.9499999999999993" customHeight="1" x14ac:dyDescent="0.15">
      <c r="B156" s="171">
        <v>3132</v>
      </c>
      <c r="C156" s="172"/>
      <c r="D156" s="171" t="s">
        <v>230</v>
      </c>
      <c r="E156" s="173"/>
      <c r="F156" s="172"/>
      <c r="G156" s="41">
        <v>13000</v>
      </c>
      <c r="H156" s="42">
        <v>12057.56</v>
      </c>
      <c r="I156" s="63">
        <f t="shared" si="2"/>
        <v>0.92750461538461537</v>
      </c>
    </row>
    <row r="157" spans="2:9" ht="9.9499999999999993" customHeight="1" x14ac:dyDescent="0.15">
      <c r="B157" s="177" t="s">
        <v>82</v>
      </c>
      <c r="C157" s="177"/>
      <c r="D157" s="177" t="s">
        <v>83</v>
      </c>
      <c r="E157" s="177"/>
      <c r="F157" s="177"/>
      <c r="G157" s="43">
        <f>G158</f>
        <v>1000</v>
      </c>
      <c r="H157" s="43">
        <f>H158</f>
        <v>854.63</v>
      </c>
      <c r="I157" s="62">
        <f t="shared" si="2"/>
        <v>0.85463</v>
      </c>
    </row>
    <row r="158" spans="2:9" ht="9.9499999999999993" customHeight="1" x14ac:dyDescent="0.15">
      <c r="B158" s="168" t="s">
        <v>84</v>
      </c>
      <c r="C158" s="169"/>
      <c r="D158" s="168" t="s">
        <v>85</v>
      </c>
      <c r="E158" s="170"/>
      <c r="F158" s="169"/>
      <c r="G158" s="43">
        <f>G159</f>
        <v>1000</v>
      </c>
      <c r="H158" s="43">
        <f>H159</f>
        <v>854.63</v>
      </c>
      <c r="I158" s="62">
        <f t="shared" si="2"/>
        <v>0.85463</v>
      </c>
    </row>
    <row r="159" spans="2:9" ht="9.9499999999999993" customHeight="1" x14ac:dyDescent="0.15">
      <c r="B159" s="171">
        <v>3212</v>
      </c>
      <c r="C159" s="172"/>
      <c r="D159" s="218" t="s">
        <v>178</v>
      </c>
      <c r="E159" s="219"/>
      <c r="F159" s="220"/>
      <c r="G159" s="41">
        <v>1000</v>
      </c>
      <c r="H159" s="42">
        <v>854.63</v>
      </c>
      <c r="I159" s="63">
        <f t="shared" si="2"/>
        <v>0.85463</v>
      </c>
    </row>
    <row r="160" spans="2:9" s="29" customFormat="1" ht="24.75" customHeight="1" x14ac:dyDescent="0.15">
      <c r="B160" s="174" t="s">
        <v>182</v>
      </c>
      <c r="C160" s="174"/>
      <c r="D160" s="175" t="s">
        <v>183</v>
      </c>
      <c r="E160" s="175"/>
      <c r="F160" s="175"/>
      <c r="G160" s="48">
        <f>G161</f>
        <v>24288</v>
      </c>
      <c r="H160" s="48">
        <f>H161+H177</f>
        <v>35666.380000000005</v>
      </c>
      <c r="I160" s="61">
        <f t="shared" ref="I160:I231" si="12">+IFERROR(H160/G160,)</f>
        <v>1.468477437417655</v>
      </c>
    </row>
    <row r="161" spans="2:9" ht="9.9499999999999993" customHeight="1" x14ac:dyDescent="0.15">
      <c r="B161" s="168" t="s">
        <v>80</v>
      </c>
      <c r="C161" s="169"/>
      <c r="D161" s="168" t="s">
        <v>81</v>
      </c>
      <c r="E161" s="170"/>
      <c r="F161" s="169"/>
      <c r="G161" s="43">
        <f>G162+G174</f>
        <v>24288</v>
      </c>
      <c r="H161" s="43">
        <f>H162+H174</f>
        <v>35666.380000000005</v>
      </c>
      <c r="I161" s="62">
        <f t="shared" si="12"/>
        <v>1.468477437417655</v>
      </c>
    </row>
    <row r="162" spans="2:9" ht="9.9499999999999993" customHeight="1" x14ac:dyDescent="0.15">
      <c r="B162" s="177" t="s">
        <v>82</v>
      </c>
      <c r="C162" s="177"/>
      <c r="D162" s="177" t="s">
        <v>83</v>
      </c>
      <c r="E162" s="177"/>
      <c r="F162" s="177"/>
      <c r="G162" s="43">
        <f>G163+G168+G172</f>
        <v>24288</v>
      </c>
      <c r="H162" s="43">
        <f>H163+H168+H172</f>
        <v>35658.22</v>
      </c>
      <c r="I162" s="62">
        <f t="shared" si="12"/>
        <v>1.4681414690382082</v>
      </c>
    </row>
    <row r="163" spans="2:9" ht="9.9499999999999993" customHeight="1" x14ac:dyDescent="0.15">
      <c r="B163" s="168">
        <v>322</v>
      </c>
      <c r="C163" s="169"/>
      <c r="D163" s="168" t="s">
        <v>89</v>
      </c>
      <c r="E163" s="170"/>
      <c r="F163" s="169"/>
      <c r="G163" s="43">
        <f>SUM(G164:G167)</f>
        <v>22297</v>
      </c>
      <c r="H163" s="43">
        <f>SUM(H164:H167)</f>
        <v>26621.620000000003</v>
      </c>
      <c r="I163" s="62">
        <f t="shared" si="12"/>
        <v>1.1939552406153295</v>
      </c>
    </row>
    <row r="164" spans="2:9" ht="9.9499999999999993" customHeight="1" x14ac:dyDescent="0.15">
      <c r="B164" s="171" t="s">
        <v>90</v>
      </c>
      <c r="C164" s="172"/>
      <c r="D164" s="171" t="s">
        <v>133</v>
      </c>
      <c r="E164" s="173"/>
      <c r="F164" s="172"/>
      <c r="G164" s="41">
        <v>1460</v>
      </c>
      <c r="H164" s="42">
        <v>685.81</v>
      </c>
      <c r="I164" s="63">
        <f t="shared" si="12"/>
        <v>0.46973287671232872</v>
      </c>
    </row>
    <row r="165" spans="2:9" ht="9.9499999999999993" customHeight="1" x14ac:dyDescent="0.15">
      <c r="B165" s="66">
        <v>3222</v>
      </c>
      <c r="C165" s="67"/>
      <c r="D165" s="171" t="s">
        <v>146</v>
      </c>
      <c r="E165" s="173"/>
      <c r="F165" s="172"/>
      <c r="G165" s="41">
        <v>19908</v>
      </c>
      <c r="H165" s="42">
        <v>22806.63</v>
      </c>
      <c r="I165" s="63">
        <f t="shared" si="12"/>
        <v>1.1456012658227848</v>
      </c>
    </row>
    <row r="166" spans="2:9" ht="9.9499999999999993" customHeight="1" x14ac:dyDescent="0.15">
      <c r="B166" s="66">
        <v>3225</v>
      </c>
      <c r="C166" s="67"/>
      <c r="D166" s="171" t="s">
        <v>226</v>
      </c>
      <c r="E166" s="173"/>
      <c r="F166" s="172"/>
      <c r="G166" s="41">
        <v>664</v>
      </c>
      <c r="H166" s="42">
        <v>2847.69</v>
      </c>
      <c r="I166" s="63">
        <f t="shared" si="12"/>
        <v>4.2886897590361448</v>
      </c>
    </row>
    <row r="167" spans="2:9" ht="9.9499999999999993" customHeight="1" x14ac:dyDescent="0.15">
      <c r="B167" s="171">
        <v>3227</v>
      </c>
      <c r="C167" s="172"/>
      <c r="D167" s="171" t="s">
        <v>234</v>
      </c>
      <c r="E167" s="173"/>
      <c r="F167" s="172"/>
      <c r="G167" s="41">
        <v>265</v>
      </c>
      <c r="H167" s="42">
        <v>281.49</v>
      </c>
      <c r="I167" s="63">
        <f t="shared" si="12"/>
        <v>1.0622264150943397</v>
      </c>
    </row>
    <row r="168" spans="2:9" ht="9.9499999999999993" customHeight="1" x14ac:dyDescent="0.15">
      <c r="B168" s="168">
        <v>323</v>
      </c>
      <c r="C168" s="169"/>
      <c r="D168" s="168" t="s">
        <v>89</v>
      </c>
      <c r="E168" s="170"/>
      <c r="F168" s="169"/>
      <c r="G168" s="43">
        <f>SUM(G169:G171)</f>
        <v>1991</v>
      </c>
      <c r="H168" s="43">
        <f>SUM(H169:H171)</f>
        <v>8574.2800000000007</v>
      </c>
      <c r="I168" s="62">
        <f t="shared" si="12"/>
        <v>4.3065193370165753</v>
      </c>
    </row>
    <row r="169" spans="2:9" ht="9.9499999999999993" customHeight="1" x14ac:dyDescent="0.15">
      <c r="B169" s="171">
        <v>3232</v>
      </c>
      <c r="C169" s="172"/>
      <c r="D169" s="171" t="s">
        <v>140</v>
      </c>
      <c r="E169" s="173"/>
      <c r="F169" s="172"/>
      <c r="G169" s="41">
        <v>1991</v>
      </c>
      <c r="H169" s="42">
        <v>7181.25</v>
      </c>
      <c r="I169" s="63">
        <f t="shared" si="12"/>
        <v>3.6068558513309896</v>
      </c>
    </row>
    <row r="170" spans="2:9" ht="9.9499999999999993" customHeight="1" x14ac:dyDescent="0.15">
      <c r="B170" s="171">
        <v>3234</v>
      </c>
      <c r="C170" s="172"/>
      <c r="D170" s="171" t="s">
        <v>145</v>
      </c>
      <c r="E170" s="173"/>
      <c r="F170" s="172"/>
      <c r="G170" s="41">
        <v>0</v>
      </c>
      <c r="H170" s="42">
        <v>331.25</v>
      </c>
      <c r="I170" s="63">
        <f t="shared" si="12"/>
        <v>0</v>
      </c>
    </row>
    <row r="171" spans="2:9" ht="9.9499999999999993" customHeight="1" x14ac:dyDescent="0.15">
      <c r="B171" s="171">
        <v>3239</v>
      </c>
      <c r="C171" s="172"/>
      <c r="D171" s="171" t="s">
        <v>180</v>
      </c>
      <c r="E171" s="173"/>
      <c r="F171" s="172"/>
      <c r="G171" s="41">
        <v>0</v>
      </c>
      <c r="H171" s="42">
        <v>1061.78</v>
      </c>
      <c r="I171" s="63">
        <f t="shared" ref="I171:I173" si="13">+IFERROR(H171/G171,)</f>
        <v>0</v>
      </c>
    </row>
    <row r="172" spans="2:9" ht="9.9499999999999993" customHeight="1" x14ac:dyDescent="0.15">
      <c r="B172" s="168">
        <v>329</v>
      </c>
      <c r="C172" s="169"/>
      <c r="D172" s="168" t="s">
        <v>103</v>
      </c>
      <c r="E172" s="170"/>
      <c r="F172" s="169"/>
      <c r="G172" s="43">
        <f>G173</f>
        <v>0</v>
      </c>
      <c r="H172" s="43">
        <f>H173</f>
        <v>462.32</v>
      </c>
      <c r="I172" s="62">
        <f t="shared" si="13"/>
        <v>0</v>
      </c>
    </row>
    <row r="173" spans="2:9" ht="9.9499999999999993" customHeight="1" x14ac:dyDescent="0.15">
      <c r="B173" s="171">
        <v>3293</v>
      </c>
      <c r="C173" s="172"/>
      <c r="D173" s="171" t="s">
        <v>137</v>
      </c>
      <c r="E173" s="173"/>
      <c r="F173" s="172"/>
      <c r="G173" s="41">
        <v>0</v>
      </c>
      <c r="H173" s="42">
        <v>462.32</v>
      </c>
      <c r="I173" s="63">
        <f t="shared" si="13"/>
        <v>0</v>
      </c>
    </row>
    <row r="174" spans="2:9" ht="9.9499999999999993" customHeight="1" x14ac:dyDescent="0.15">
      <c r="B174" s="168">
        <v>34</v>
      </c>
      <c r="C174" s="169"/>
      <c r="D174" s="168" t="s">
        <v>107</v>
      </c>
      <c r="E174" s="170"/>
      <c r="F174" s="169"/>
      <c r="G174" s="43">
        <f>G175</f>
        <v>0</v>
      </c>
      <c r="H174" s="43">
        <f>H175</f>
        <v>8.16</v>
      </c>
      <c r="I174" s="62">
        <f t="shared" si="12"/>
        <v>0</v>
      </c>
    </row>
    <row r="175" spans="2:9" ht="9.9499999999999993" customHeight="1" x14ac:dyDescent="0.15">
      <c r="B175" s="168">
        <v>343</v>
      </c>
      <c r="C175" s="169"/>
      <c r="D175" s="185" t="s">
        <v>109</v>
      </c>
      <c r="E175" s="186"/>
      <c r="F175" s="187"/>
      <c r="G175" s="43">
        <f>G176</f>
        <v>0</v>
      </c>
      <c r="H175" s="43">
        <f>H176</f>
        <v>8.16</v>
      </c>
      <c r="I175" s="62">
        <f t="shared" si="12"/>
        <v>0</v>
      </c>
    </row>
    <row r="176" spans="2:9" ht="9.9499999999999993" customHeight="1" x14ac:dyDescent="0.15">
      <c r="B176" s="171">
        <v>3431</v>
      </c>
      <c r="C176" s="172"/>
      <c r="D176" s="181" t="s">
        <v>229</v>
      </c>
      <c r="E176" s="182"/>
      <c r="F176" s="183"/>
      <c r="G176" s="41">
        <v>0</v>
      </c>
      <c r="H176" s="42">
        <v>8.16</v>
      </c>
      <c r="I176" s="63">
        <f t="shared" si="12"/>
        <v>0</v>
      </c>
    </row>
    <row r="177" spans="2:9" ht="9.9499999999999993" customHeight="1" x14ac:dyDescent="0.15">
      <c r="B177" s="168">
        <v>4</v>
      </c>
      <c r="C177" s="169"/>
      <c r="D177" s="168" t="s">
        <v>176</v>
      </c>
      <c r="E177" s="170"/>
      <c r="F177" s="169"/>
      <c r="G177" s="43">
        <f t="shared" ref="G177:H179" si="14">G178</f>
        <v>0</v>
      </c>
      <c r="H177" s="43">
        <f t="shared" si="14"/>
        <v>0</v>
      </c>
      <c r="I177" s="62">
        <f t="shared" si="12"/>
        <v>0</v>
      </c>
    </row>
    <row r="178" spans="2:9" ht="9.9499999999999993" customHeight="1" x14ac:dyDescent="0.15">
      <c r="B178" s="168">
        <v>42</v>
      </c>
      <c r="C178" s="169"/>
      <c r="D178" s="168" t="s">
        <v>233</v>
      </c>
      <c r="E178" s="170"/>
      <c r="F178" s="169"/>
      <c r="G178" s="43">
        <f t="shared" si="14"/>
        <v>0</v>
      </c>
      <c r="H178" s="43">
        <f t="shared" si="14"/>
        <v>0</v>
      </c>
      <c r="I178" s="62">
        <f t="shared" si="12"/>
        <v>0</v>
      </c>
    </row>
    <row r="179" spans="2:9" ht="9.9499999999999993" customHeight="1" x14ac:dyDescent="0.15">
      <c r="B179" s="168">
        <v>422</v>
      </c>
      <c r="C179" s="169"/>
      <c r="D179" s="168" t="s">
        <v>115</v>
      </c>
      <c r="E179" s="170"/>
      <c r="F179" s="169"/>
      <c r="G179" s="43">
        <f t="shared" si="14"/>
        <v>0</v>
      </c>
      <c r="H179" s="43">
        <f t="shared" si="14"/>
        <v>0</v>
      </c>
      <c r="I179" s="62">
        <f t="shared" si="12"/>
        <v>0</v>
      </c>
    </row>
    <row r="180" spans="2:9" ht="9.9499999999999993" customHeight="1" x14ac:dyDescent="0.15">
      <c r="B180" s="171">
        <v>4221</v>
      </c>
      <c r="C180" s="172"/>
      <c r="D180" s="171" t="s">
        <v>174</v>
      </c>
      <c r="E180" s="173"/>
      <c r="F180" s="172"/>
      <c r="G180" s="41">
        <v>0</v>
      </c>
      <c r="H180" s="42">
        <v>0</v>
      </c>
      <c r="I180" s="63">
        <f t="shared" si="12"/>
        <v>0</v>
      </c>
    </row>
    <row r="181" spans="2:9" s="25" customFormat="1" ht="24.75" customHeight="1" x14ac:dyDescent="0.15">
      <c r="B181" s="184" t="s">
        <v>151</v>
      </c>
      <c r="C181" s="184"/>
      <c r="D181" s="184" t="s">
        <v>152</v>
      </c>
      <c r="E181" s="184"/>
      <c r="F181" s="184"/>
      <c r="G181" s="49">
        <f>G182+G187</f>
        <v>88778</v>
      </c>
      <c r="H181" s="49">
        <f>H182+H187</f>
        <v>88778</v>
      </c>
      <c r="I181" s="60">
        <f t="shared" si="12"/>
        <v>1</v>
      </c>
    </row>
    <row r="182" spans="2:9" s="29" customFormat="1" ht="15" customHeight="1" x14ac:dyDescent="0.15">
      <c r="B182" s="174" t="s">
        <v>144</v>
      </c>
      <c r="C182" s="174"/>
      <c r="D182" s="175" t="s">
        <v>116</v>
      </c>
      <c r="E182" s="175"/>
      <c r="F182" s="175"/>
      <c r="G182" s="48">
        <f>G183</f>
        <v>57588</v>
      </c>
      <c r="H182" s="48">
        <f t="shared" ref="G182:H183" si="15">H183</f>
        <v>68970.05</v>
      </c>
      <c r="I182" s="61">
        <f t="shared" si="12"/>
        <v>1.1976462110161841</v>
      </c>
    </row>
    <row r="183" spans="2:9" ht="9.9499999999999993" customHeight="1" x14ac:dyDescent="0.15">
      <c r="B183" s="177" t="s">
        <v>80</v>
      </c>
      <c r="C183" s="177"/>
      <c r="D183" s="177" t="s">
        <v>81</v>
      </c>
      <c r="E183" s="177"/>
      <c r="F183" s="177"/>
      <c r="G183" s="43">
        <f t="shared" si="15"/>
        <v>57588</v>
      </c>
      <c r="H183" s="43">
        <f t="shared" si="15"/>
        <v>68970.05</v>
      </c>
      <c r="I183" s="62">
        <f t="shared" si="12"/>
        <v>1.1976462110161841</v>
      </c>
    </row>
    <row r="184" spans="2:9" ht="9.9499999999999993" customHeight="1" x14ac:dyDescent="0.15">
      <c r="B184" s="177">
        <v>32</v>
      </c>
      <c r="C184" s="177"/>
      <c r="D184" s="177" t="s">
        <v>83</v>
      </c>
      <c r="E184" s="177"/>
      <c r="F184" s="177"/>
      <c r="G184" s="43">
        <f>G185</f>
        <v>57588</v>
      </c>
      <c r="H184" s="43">
        <f>H185</f>
        <v>68970.05</v>
      </c>
      <c r="I184" s="62">
        <f t="shared" si="12"/>
        <v>1.1976462110161841</v>
      </c>
    </row>
    <row r="185" spans="2:9" ht="9.9499999999999993" customHeight="1" x14ac:dyDescent="0.15">
      <c r="B185" s="168">
        <v>323</v>
      </c>
      <c r="C185" s="169"/>
      <c r="D185" s="168" t="s">
        <v>94</v>
      </c>
      <c r="E185" s="170"/>
      <c r="F185" s="169"/>
      <c r="G185" s="43">
        <f>G186</f>
        <v>57588</v>
      </c>
      <c r="H185" s="43">
        <f>H186</f>
        <v>68970.05</v>
      </c>
      <c r="I185" s="62">
        <f t="shared" si="12"/>
        <v>1.1976462110161841</v>
      </c>
    </row>
    <row r="186" spans="2:9" ht="9.9499999999999993" customHeight="1" x14ac:dyDescent="0.15">
      <c r="B186" s="171">
        <v>3232</v>
      </c>
      <c r="C186" s="172"/>
      <c r="D186" s="176" t="s">
        <v>140</v>
      </c>
      <c r="E186" s="176"/>
      <c r="F186" s="176"/>
      <c r="G186" s="41">
        <v>57588</v>
      </c>
      <c r="H186" s="42">
        <v>68970.05</v>
      </c>
      <c r="I186" s="63">
        <f t="shared" si="12"/>
        <v>1.1976462110161841</v>
      </c>
    </row>
    <row r="187" spans="2:9" ht="9.9499999999999993" customHeight="1" x14ac:dyDescent="0.15">
      <c r="B187" s="174" t="s">
        <v>250</v>
      </c>
      <c r="C187" s="174"/>
      <c r="D187" s="175" t="s">
        <v>251</v>
      </c>
      <c r="E187" s="175"/>
      <c r="F187" s="175"/>
      <c r="G187" s="48">
        <f t="shared" ref="G187:H188" si="16">G188</f>
        <v>31190</v>
      </c>
      <c r="H187" s="48">
        <f t="shared" si="16"/>
        <v>19807.95</v>
      </c>
      <c r="I187" s="61">
        <f t="shared" ref="I187:I191" si="17">+IFERROR(H187/G187,)</f>
        <v>0.635073741583841</v>
      </c>
    </row>
    <row r="188" spans="2:9" ht="9.9499999999999993" customHeight="1" x14ac:dyDescent="0.15">
      <c r="B188" s="177" t="s">
        <v>80</v>
      </c>
      <c r="C188" s="177"/>
      <c r="D188" s="177" t="s">
        <v>81</v>
      </c>
      <c r="E188" s="177"/>
      <c r="F188" s="177"/>
      <c r="G188" s="43">
        <f t="shared" si="16"/>
        <v>31190</v>
      </c>
      <c r="H188" s="43">
        <f t="shared" si="16"/>
        <v>19807.95</v>
      </c>
      <c r="I188" s="62">
        <f t="shared" si="17"/>
        <v>0.635073741583841</v>
      </c>
    </row>
    <row r="189" spans="2:9" ht="9.9499999999999993" customHeight="1" x14ac:dyDescent="0.15">
      <c r="B189" s="177">
        <v>32</v>
      </c>
      <c r="C189" s="177"/>
      <c r="D189" s="177" t="s">
        <v>83</v>
      </c>
      <c r="E189" s="177"/>
      <c r="F189" s="177"/>
      <c r="G189" s="43">
        <f>G190</f>
        <v>31190</v>
      </c>
      <c r="H189" s="43">
        <f>H190</f>
        <v>19807.95</v>
      </c>
      <c r="I189" s="62">
        <f t="shared" si="17"/>
        <v>0.635073741583841</v>
      </c>
    </row>
    <row r="190" spans="2:9" ht="9.9499999999999993" customHeight="1" x14ac:dyDescent="0.15">
      <c r="B190" s="168">
        <v>323</v>
      </c>
      <c r="C190" s="169"/>
      <c r="D190" s="168" t="s">
        <v>94</v>
      </c>
      <c r="E190" s="170"/>
      <c r="F190" s="169"/>
      <c r="G190" s="43">
        <f>G191</f>
        <v>31190</v>
      </c>
      <c r="H190" s="43">
        <f>H191</f>
        <v>19807.95</v>
      </c>
      <c r="I190" s="62">
        <f t="shared" si="17"/>
        <v>0.635073741583841</v>
      </c>
    </row>
    <row r="191" spans="2:9" ht="9.9499999999999993" customHeight="1" x14ac:dyDescent="0.15">
      <c r="B191" s="171">
        <v>3232</v>
      </c>
      <c r="C191" s="172"/>
      <c r="D191" s="176" t="s">
        <v>140</v>
      </c>
      <c r="E191" s="176"/>
      <c r="F191" s="176"/>
      <c r="G191" s="41">
        <v>31190</v>
      </c>
      <c r="H191" s="42">
        <v>19807.95</v>
      </c>
      <c r="I191" s="63">
        <f t="shared" si="17"/>
        <v>0.635073741583841</v>
      </c>
    </row>
    <row r="192" spans="2:9" s="25" customFormat="1" ht="24.75" customHeight="1" x14ac:dyDescent="0.15">
      <c r="B192" s="184" t="s">
        <v>153</v>
      </c>
      <c r="C192" s="184"/>
      <c r="D192" s="184" t="s">
        <v>154</v>
      </c>
      <c r="E192" s="184"/>
      <c r="F192" s="184"/>
      <c r="G192" s="49">
        <f t="shared" ref="G192:H194" si="18">G193</f>
        <v>19500</v>
      </c>
      <c r="H192" s="49">
        <f t="shared" si="18"/>
        <v>17440</v>
      </c>
      <c r="I192" s="60">
        <f t="shared" si="12"/>
        <v>0.89435897435897438</v>
      </c>
    </row>
    <row r="193" spans="2:9" s="29" customFormat="1" ht="15" customHeight="1" x14ac:dyDescent="0.15">
      <c r="B193" s="174" t="s">
        <v>144</v>
      </c>
      <c r="C193" s="174"/>
      <c r="D193" s="175" t="s">
        <v>116</v>
      </c>
      <c r="E193" s="175"/>
      <c r="F193" s="175"/>
      <c r="G193" s="48">
        <f t="shared" si="18"/>
        <v>19500</v>
      </c>
      <c r="H193" s="48">
        <f t="shared" si="18"/>
        <v>17440</v>
      </c>
      <c r="I193" s="61">
        <f t="shared" si="12"/>
        <v>0.89435897435897438</v>
      </c>
    </row>
    <row r="194" spans="2:9" ht="9.9499999999999993" customHeight="1" x14ac:dyDescent="0.15">
      <c r="B194" s="177" t="s">
        <v>80</v>
      </c>
      <c r="C194" s="177"/>
      <c r="D194" s="177" t="s">
        <v>81</v>
      </c>
      <c r="E194" s="177"/>
      <c r="F194" s="177"/>
      <c r="G194" s="43">
        <f t="shared" si="18"/>
        <v>19500</v>
      </c>
      <c r="H194" s="43">
        <f t="shared" si="18"/>
        <v>17440</v>
      </c>
      <c r="I194" s="62">
        <f t="shared" si="12"/>
        <v>0.89435897435897438</v>
      </c>
    </row>
    <row r="195" spans="2:9" ht="9.9499999999999993" customHeight="1" x14ac:dyDescent="0.15">
      <c r="B195" s="177">
        <v>31</v>
      </c>
      <c r="C195" s="177"/>
      <c r="D195" s="177" t="s">
        <v>117</v>
      </c>
      <c r="E195" s="177"/>
      <c r="F195" s="177"/>
      <c r="G195" s="43">
        <f>G196+G198</f>
        <v>19500</v>
      </c>
      <c r="H195" s="43">
        <f>H196+H198</f>
        <v>17440</v>
      </c>
      <c r="I195" s="62">
        <f t="shared" si="12"/>
        <v>0.89435897435897438</v>
      </c>
    </row>
    <row r="196" spans="2:9" ht="9.9499999999999993" customHeight="1" x14ac:dyDescent="0.15">
      <c r="B196" s="168">
        <v>311</v>
      </c>
      <c r="C196" s="169"/>
      <c r="D196" s="168" t="s">
        <v>147</v>
      </c>
      <c r="E196" s="170"/>
      <c r="F196" s="169"/>
      <c r="G196" s="43">
        <f>G197</f>
        <v>16500</v>
      </c>
      <c r="H196" s="43">
        <f>H197</f>
        <v>14969.93</v>
      </c>
      <c r="I196" s="62">
        <f t="shared" si="12"/>
        <v>0.90726848484848488</v>
      </c>
    </row>
    <row r="197" spans="2:9" ht="9.9499999999999993" customHeight="1" x14ac:dyDescent="0.15">
      <c r="B197" s="171">
        <v>3111</v>
      </c>
      <c r="C197" s="172"/>
      <c r="D197" s="171" t="s">
        <v>148</v>
      </c>
      <c r="E197" s="173"/>
      <c r="F197" s="172"/>
      <c r="G197" s="41">
        <v>16500</v>
      </c>
      <c r="H197" s="42">
        <v>14969.93</v>
      </c>
      <c r="I197" s="63">
        <f t="shared" si="12"/>
        <v>0.90726848484848488</v>
      </c>
    </row>
    <row r="198" spans="2:9" s="30" customFormat="1" ht="9.9499999999999993" customHeight="1" x14ac:dyDescent="0.15">
      <c r="B198" s="168">
        <v>313</v>
      </c>
      <c r="C198" s="169"/>
      <c r="D198" s="178" t="s">
        <v>119</v>
      </c>
      <c r="E198" s="179"/>
      <c r="F198" s="180"/>
      <c r="G198" s="43">
        <f>G199</f>
        <v>3000</v>
      </c>
      <c r="H198" s="43">
        <f>H199</f>
        <v>2470.0700000000002</v>
      </c>
      <c r="I198" s="62">
        <f t="shared" si="12"/>
        <v>0.82335666666666674</v>
      </c>
    </row>
    <row r="199" spans="2:9" ht="9.9499999999999993" customHeight="1" x14ac:dyDescent="0.15">
      <c r="B199" s="171">
        <v>3132</v>
      </c>
      <c r="C199" s="172"/>
      <c r="D199" s="171" t="s">
        <v>230</v>
      </c>
      <c r="E199" s="173"/>
      <c r="F199" s="172"/>
      <c r="G199" s="41">
        <v>3000</v>
      </c>
      <c r="H199" s="42">
        <v>2470.0700000000002</v>
      </c>
      <c r="I199" s="63">
        <f t="shared" si="12"/>
        <v>0.82335666666666674</v>
      </c>
    </row>
    <row r="200" spans="2:9" s="25" customFormat="1" ht="24.75" customHeight="1" x14ac:dyDescent="0.15">
      <c r="B200" s="184" t="s">
        <v>155</v>
      </c>
      <c r="C200" s="184"/>
      <c r="D200" s="184" t="s">
        <v>156</v>
      </c>
      <c r="E200" s="184"/>
      <c r="F200" s="184"/>
      <c r="G200" s="49">
        <f>G201+G213</f>
        <v>92309</v>
      </c>
      <c r="H200" s="49">
        <f>H201+H213</f>
        <v>87259.09</v>
      </c>
      <c r="I200" s="60">
        <f t="shared" si="12"/>
        <v>0.94529341667659705</v>
      </c>
    </row>
    <row r="201" spans="2:9" s="29" customFormat="1" ht="15" customHeight="1" x14ac:dyDescent="0.15">
      <c r="B201" s="174" t="s">
        <v>144</v>
      </c>
      <c r="C201" s="174"/>
      <c r="D201" s="175" t="s">
        <v>116</v>
      </c>
      <c r="E201" s="175"/>
      <c r="F201" s="175"/>
      <c r="G201" s="48">
        <f>G202</f>
        <v>52372</v>
      </c>
      <c r="H201" s="48">
        <f>H202</f>
        <v>47322.090000000004</v>
      </c>
      <c r="I201" s="61">
        <f t="shared" si="12"/>
        <v>0.90357614755976479</v>
      </c>
    </row>
    <row r="202" spans="2:9" ht="9.9499999999999993" customHeight="1" x14ac:dyDescent="0.15">
      <c r="B202" s="177" t="s">
        <v>80</v>
      </c>
      <c r="C202" s="177"/>
      <c r="D202" s="177" t="s">
        <v>81</v>
      </c>
      <c r="E202" s="177"/>
      <c r="F202" s="177"/>
      <c r="G202" s="43">
        <f>G203+G210</f>
        <v>52372</v>
      </c>
      <c r="H202" s="43">
        <f>H203+H210</f>
        <v>47322.090000000004</v>
      </c>
      <c r="I202" s="62">
        <f t="shared" si="12"/>
        <v>0.90357614755976479</v>
      </c>
    </row>
    <row r="203" spans="2:9" ht="9.9499999999999993" customHeight="1" x14ac:dyDescent="0.15">
      <c r="B203" s="177">
        <v>31</v>
      </c>
      <c r="C203" s="177"/>
      <c r="D203" s="177" t="s">
        <v>117</v>
      </c>
      <c r="E203" s="177"/>
      <c r="F203" s="177"/>
      <c r="G203" s="43">
        <f>G204+G206+G208</f>
        <v>51137</v>
      </c>
      <c r="H203" s="43">
        <f>H204+H206+H208</f>
        <v>46276.11</v>
      </c>
      <c r="I203" s="62">
        <f t="shared" si="12"/>
        <v>0.90494377847742336</v>
      </c>
    </row>
    <row r="204" spans="2:9" ht="9.9499999999999993" customHeight="1" x14ac:dyDescent="0.15">
      <c r="B204" s="168">
        <v>311</v>
      </c>
      <c r="C204" s="169"/>
      <c r="D204" s="168" t="s">
        <v>147</v>
      </c>
      <c r="E204" s="170"/>
      <c r="F204" s="169"/>
      <c r="G204" s="43">
        <f>G205</f>
        <v>38456</v>
      </c>
      <c r="H204" s="43">
        <f>H205</f>
        <v>36840.300000000003</v>
      </c>
      <c r="I204" s="62">
        <f t="shared" si="12"/>
        <v>0.95798574994799257</v>
      </c>
    </row>
    <row r="205" spans="2:9" ht="9.9499999999999993" customHeight="1" x14ac:dyDescent="0.15">
      <c r="B205" s="171">
        <v>3111</v>
      </c>
      <c r="C205" s="172"/>
      <c r="D205" s="171" t="s">
        <v>148</v>
      </c>
      <c r="E205" s="173"/>
      <c r="F205" s="172"/>
      <c r="G205" s="41">
        <v>38456</v>
      </c>
      <c r="H205" s="42">
        <v>36840.300000000003</v>
      </c>
      <c r="I205" s="63">
        <f t="shared" si="12"/>
        <v>0.95798574994799257</v>
      </c>
    </row>
    <row r="206" spans="2:9" ht="9.9499999999999993" customHeight="1" x14ac:dyDescent="0.15">
      <c r="B206" s="168">
        <v>312</v>
      </c>
      <c r="C206" s="169"/>
      <c r="D206" s="168" t="s">
        <v>118</v>
      </c>
      <c r="E206" s="170"/>
      <c r="F206" s="169"/>
      <c r="G206" s="43">
        <f>G207</f>
        <v>4681</v>
      </c>
      <c r="H206" s="43">
        <f>H207</f>
        <v>3300</v>
      </c>
      <c r="I206" s="62">
        <f t="shared" si="12"/>
        <v>0.70497756889553509</v>
      </c>
    </row>
    <row r="207" spans="2:9" ht="9.9499999999999993" customHeight="1" x14ac:dyDescent="0.15">
      <c r="B207" s="176">
        <v>3121</v>
      </c>
      <c r="C207" s="176"/>
      <c r="D207" s="176" t="s">
        <v>118</v>
      </c>
      <c r="E207" s="176"/>
      <c r="F207" s="176"/>
      <c r="G207" s="41">
        <v>4681</v>
      </c>
      <c r="H207" s="42">
        <v>3300</v>
      </c>
      <c r="I207" s="62">
        <f t="shared" si="12"/>
        <v>0.70497756889553509</v>
      </c>
    </row>
    <row r="208" spans="2:9" s="30" customFormat="1" ht="9.9499999999999993" customHeight="1" x14ac:dyDescent="0.15">
      <c r="B208" s="64">
        <v>313</v>
      </c>
      <c r="C208" s="65"/>
      <c r="D208" s="178" t="s">
        <v>119</v>
      </c>
      <c r="E208" s="179"/>
      <c r="F208" s="180"/>
      <c r="G208" s="43">
        <f>G209</f>
        <v>8000</v>
      </c>
      <c r="H208" s="43">
        <f>H209</f>
        <v>6135.81</v>
      </c>
      <c r="I208" s="62">
        <f t="shared" si="12"/>
        <v>0.76697625000000003</v>
      </c>
    </row>
    <row r="209" spans="2:9" ht="9.9499999999999993" customHeight="1" x14ac:dyDescent="0.15">
      <c r="B209" s="66">
        <v>3132</v>
      </c>
      <c r="C209" s="67"/>
      <c r="D209" s="171" t="s">
        <v>230</v>
      </c>
      <c r="E209" s="173"/>
      <c r="F209" s="172"/>
      <c r="G209" s="41">
        <v>8000</v>
      </c>
      <c r="H209" s="42">
        <v>6135.81</v>
      </c>
      <c r="I209" s="63">
        <f t="shared" si="12"/>
        <v>0.76697625000000003</v>
      </c>
    </row>
    <row r="210" spans="2:9" ht="9.9499999999999993" customHeight="1" x14ac:dyDescent="0.15">
      <c r="B210" s="177" t="s">
        <v>82</v>
      </c>
      <c r="C210" s="177"/>
      <c r="D210" s="177" t="s">
        <v>83</v>
      </c>
      <c r="E210" s="177"/>
      <c r="F210" s="177"/>
      <c r="G210" s="43">
        <f>G211</f>
        <v>1235</v>
      </c>
      <c r="H210" s="43">
        <f>H211</f>
        <v>1045.98</v>
      </c>
      <c r="I210" s="62">
        <f t="shared" si="12"/>
        <v>0.84694736842105267</v>
      </c>
    </row>
    <row r="211" spans="2:9" ht="9.9499999999999993" customHeight="1" x14ac:dyDescent="0.15">
      <c r="B211" s="168" t="s">
        <v>84</v>
      </c>
      <c r="C211" s="169"/>
      <c r="D211" s="168" t="s">
        <v>85</v>
      </c>
      <c r="E211" s="170"/>
      <c r="F211" s="169"/>
      <c r="G211" s="43">
        <f>G212</f>
        <v>1235</v>
      </c>
      <c r="H211" s="43">
        <f>H212</f>
        <v>1045.98</v>
      </c>
      <c r="I211" s="62">
        <f t="shared" si="12"/>
        <v>0.84694736842105267</v>
      </c>
    </row>
    <row r="212" spans="2:9" ht="9.9499999999999993" customHeight="1" x14ac:dyDescent="0.15">
      <c r="B212" s="171">
        <v>3212</v>
      </c>
      <c r="C212" s="172"/>
      <c r="D212" s="218" t="s">
        <v>178</v>
      </c>
      <c r="E212" s="219"/>
      <c r="F212" s="220"/>
      <c r="G212" s="41">
        <v>1235</v>
      </c>
      <c r="H212" s="42">
        <v>1045.98</v>
      </c>
      <c r="I212" s="63">
        <f t="shared" si="12"/>
        <v>0.84694736842105267</v>
      </c>
    </row>
    <row r="213" spans="2:9" s="31" customFormat="1" ht="15" customHeight="1" x14ac:dyDescent="0.15">
      <c r="B213" s="174" t="s">
        <v>157</v>
      </c>
      <c r="C213" s="174"/>
      <c r="D213" s="175" t="s">
        <v>162</v>
      </c>
      <c r="E213" s="175"/>
      <c r="F213" s="175"/>
      <c r="G213" s="48">
        <f>G214</f>
        <v>39937</v>
      </c>
      <c r="H213" s="48">
        <f>H214</f>
        <v>39936.999999999993</v>
      </c>
      <c r="I213" s="61">
        <f t="shared" si="12"/>
        <v>0.99999999999999978</v>
      </c>
    </row>
    <row r="214" spans="2:9" ht="9.9499999999999993" customHeight="1" x14ac:dyDescent="0.15">
      <c r="B214" s="177" t="s">
        <v>80</v>
      </c>
      <c r="C214" s="177"/>
      <c r="D214" s="177" t="s">
        <v>81</v>
      </c>
      <c r="E214" s="177"/>
      <c r="F214" s="177"/>
      <c r="G214" s="43">
        <f>G215+G222</f>
        <v>39937</v>
      </c>
      <c r="H214" s="43">
        <f>H215+H222</f>
        <v>39936.999999999993</v>
      </c>
      <c r="I214" s="62">
        <f t="shared" si="12"/>
        <v>0.99999999999999978</v>
      </c>
    </row>
    <row r="215" spans="2:9" ht="9.9499999999999993" customHeight="1" x14ac:dyDescent="0.15">
      <c r="B215" s="177">
        <v>31</v>
      </c>
      <c r="C215" s="177"/>
      <c r="D215" s="177" t="s">
        <v>117</v>
      </c>
      <c r="E215" s="177"/>
      <c r="F215" s="177"/>
      <c r="G215" s="43">
        <f>G216+G218+G220</f>
        <v>38172</v>
      </c>
      <c r="H215" s="43">
        <f>H216+H218+H220</f>
        <v>38595.249999999993</v>
      </c>
      <c r="I215" s="62">
        <f t="shared" si="12"/>
        <v>1.0110879702399662</v>
      </c>
    </row>
    <row r="216" spans="2:9" ht="9.9499999999999993" customHeight="1" x14ac:dyDescent="0.15">
      <c r="B216" s="168">
        <v>311</v>
      </c>
      <c r="C216" s="169"/>
      <c r="D216" s="168" t="s">
        <v>147</v>
      </c>
      <c r="E216" s="170"/>
      <c r="F216" s="169"/>
      <c r="G216" s="43">
        <f>G217</f>
        <v>30544</v>
      </c>
      <c r="H216" s="43">
        <f>H217</f>
        <v>29143.759999999998</v>
      </c>
      <c r="I216" s="62">
        <f t="shared" si="12"/>
        <v>0.95415662650602406</v>
      </c>
    </row>
    <row r="217" spans="2:9" ht="9.9499999999999993" customHeight="1" x14ac:dyDescent="0.15">
      <c r="B217" s="171">
        <v>3111</v>
      </c>
      <c r="C217" s="172"/>
      <c r="D217" s="171" t="s">
        <v>148</v>
      </c>
      <c r="E217" s="173"/>
      <c r="F217" s="172"/>
      <c r="G217" s="41">
        <v>30544</v>
      </c>
      <c r="H217" s="42">
        <v>29143.759999999998</v>
      </c>
      <c r="I217" s="63">
        <f t="shared" si="12"/>
        <v>0.95415662650602406</v>
      </c>
    </row>
    <row r="218" spans="2:9" ht="9.9499999999999993" customHeight="1" x14ac:dyDescent="0.15">
      <c r="B218" s="168">
        <v>312</v>
      </c>
      <c r="C218" s="169"/>
      <c r="D218" s="168" t="s">
        <v>118</v>
      </c>
      <c r="E218" s="170"/>
      <c r="F218" s="169"/>
      <c r="G218" s="43">
        <f>G219</f>
        <v>3319</v>
      </c>
      <c r="H218" s="43">
        <f>H219</f>
        <v>4700</v>
      </c>
      <c r="I218" s="62">
        <f t="shared" si="12"/>
        <v>1.4160891834890028</v>
      </c>
    </row>
    <row r="219" spans="2:9" ht="9.9499999999999993" customHeight="1" x14ac:dyDescent="0.15">
      <c r="B219" s="176">
        <v>3121</v>
      </c>
      <c r="C219" s="176"/>
      <c r="D219" s="176" t="s">
        <v>118</v>
      </c>
      <c r="E219" s="176"/>
      <c r="F219" s="176"/>
      <c r="G219" s="41">
        <v>3319</v>
      </c>
      <c r="H219" s="42">
        <v>4700</v>
      </c>
      <c r="I219" s="63">
        <f t="shared" si="12"/>
        <v>1.4160891834890028</v>
      </c>
    </row>
    <row r="220" spans="2:9" s="30" customFormat="1" ht="9.9499999999999993" customHeight="1" x14ac:dyDescent="0.15">
      <c r="B220" s="168">
        <v>313</v>
      </c>
      <c r="C220" s="169"/>
      <c r="D220" s="178" t="s">
        <v>119</v>
      </c>
      <c r="E220" s="179"/>
      <c r="F220" s="180"/>
      <c r="G220" s="43">
        <f>G221</f>
        <v>4309</v>
      </c>
      <c r="H220" s="43">
        <f>H221</f>
        <v>4751.49</v>
      </c>
      <c r="I220" s="62">
        <f t="shared" si="12"/>
        <v>1.1026897191923879</v>
      </c>
    </row>
    <row r="221" spans="2:9" ht="9.9499999999999993" customHeight="1" x14ac:dyDescent="0.15">
      <c r="B221" s="171">
        <v>3132</v>
      </c>
      <c r="C221" s="172"/>
      <c r="D221" s="171" t="s">
        <v>230</v>
      </c>
      <c r="E221" s="173"/>
      <c r="F221" s="172"/>
      <c r="G221" s="41">
        <v>4309</v>
      </c>
      <c r="H221" s="42">
        <v>4751.49</v>
      </c>
      <c r="I221" s="63">
        <f t="shared" si="12"/>
        <v>1.1026897191923879</v>
      </c>
    </row>
    <row r="222" spans="2:9" ht="9.9499999999999993" customHeight="1" x14ac:dyDescent="0.15">
      <c r="B222" s="177" t="s">
        <v>82</v>
      </c>
      <c r="C222" s="177"/>
      <c r="D222" s="177" t="s">
        <v>83</v>
      </c>
      <c r="E222" s="177"/>
      <c r="F222" s="177"/>
      <c r="G222" s="43">
        <f>G223</f>
        <v>1765</v>
      </c>
      <c r="H222" s="43">
        <f>H223</f>
        <v>1341.75</v>
      </c>
      <c r="I222" s="62">
        <f t="shared" si="12"/>
        <v>0.76019830028328617</v>
      </c>
    </row>
    <row r="223" spans="2:9" ht="9.9499999999999993" customHeight="1" x14ac:dyDescent="0.15">
      <c r="B223" s="168" t="s">
        <v>84</v>
      </c>
      <c r="C223" s="169"/>
      <c r="D223" s="168" t="s">
        <v>85</v>
      </c>
      <c r="E223" s="170"/>
      <c r="F223" s="169"/>
      <c r="G223" s="43">
        <f>G224</f>
        <v>1765</v>
      </c>
      <c r="H223" s="43">
        <f>H224</f>
        <v>1341.75</v>
      </c>
      <c r="I223" s="62">
        <f t="shared" si="12"/>
        <v>0.76019830028328617</v>
      </c>
    </row>
    <row r="224" spans="2:9" ht="9.9499999999999993" customHeight="1" x14ac:dyDescent="0.15">
      <c r="B224" s="171">
        <v>3212</v>
      </c>
      <c r="C224" s="172"/>
      <c r="D224" s="218" t="s">
        <v>178</v>
      </c>
      <c r="E224" s="219"/>
      <c r="F224" s="220"/>
      <c r="G224" s="41">
        <v>1765</v>
      </c>
      <c r="H224" s="42">
        <v>1341.75</v>
      </c>
      <c r="I224" s="63">
        <f t="shared" si="12"/>
        <v>0.76019830028328617</v>
      </c>
    </row>
    <row r="225" spans="2:9" ht="24.75" customHeight="1" x14ac:dyDescent="0.15">
      <c r="B225" s="184" t="s">
        <v>252</v>
      </c>
      <c r="C225" s="184"/>
      <c r="D225" s="184" t="s">
        <v>193</v>
      </c>
      <c r="E225" s="184"/>
      <c r="F225" s="184"/>
      <c r="G225" s="49">
        <f>G226</f>
        <v>36500</v>
      </c>
      <c r="H225" s="49">
        <f>H226</f>
        <v>36491.47</v>
      </c>
      <c r="I225" s="60">
        <f t="shared" si="12"/>
        <v>0.999766301369863</v>
      </c>
    </row>
    <row r="226" spans="2:9" ht="21" customHeight="1" x14ac:dyDescent="0.15">
      <c r="B226" s="174" t="s">
        <v>235</v>
      </c>
      <c r="C226" s="174"/>
      <c r="D226" s="175" t="s">
        <v>183</v>
      </c>
      <c r="E226" s="175"/>
      <c r="F226" s="175"/>
      <c r="G226" s="48">
        <f t="shared" ref="G226:G229" si="19">G227</f>
        <v>36500</v>
      </c>
      <c r="H226" s="48">
        <f t="shared" ref="H226:H229" si="20">H227</f>
        <v>36491.47</v>
      </c>
      <c r="I226" s="61">
        <f t="shared" si="12"/>
        <v>0.999766301369863</v>
      </c>
    </row>
    <row r="227" spans="2:9" ht="9.9499999999999993" customHeight="1" x14ac:dyDescent="0.15">
      <c r="B227" s="177">
        <v>4</v>
      </c>
      <c r="C227" s="177"/>
      <c r="D227" s="168" t="s">
        <v>176</v>
      </c>
      <c r="E227" s="170"/>
      <c r="F227" s="169"/>
      <c r="G227" s="45">
        <f t="shared" si="19"/>
        <v>36500</v>
      </c>
      <c r="H227" s="45">
        <f t="shared" si="20"/>
        <v>36491.47</v>
      </c>
      <c r="I227" s="62">
        <f t="shared" si="12"/>
        <v>0.999766301369863</v>
      </c>
    </row>
    <row r="228" spans="2:9" ht="9.9499999999999993" customHeight="1" x14ac:dyDescent="0.15">
      <c r="B228" s="177">
        <v>42</v>
      </c>
      <c r="C228" s="177"/>
      <c r="D228" s="168" t="s">
        <v>233</v>
      </c>
      <c r="E228" s="170"/>
      <c r="F228" s="169"/>
      <c r="G228" s="45">
        <f t="shared" si="19"/>
        <v>36500</v>
      </c>
      <c r="H228" s="45">
        <f t="shared" si="20"/>
        <v>36491.47</v>
      </c>
      <c r="I228" s="62">
        <f t="shared" si="12"/>
        <v>0.999766301369863</v>
      </c>
    </row>
    <row r="229" spans="2:9" ht="9.9499999999999993" customHeight="1" x14ac:dyDescent="0.15">
      <c r="B229" s="168">
        <v>424</v>
      </c>
      <c r="C229" s="169"/>
      <c r="D229" s="168" t="s">
        <v>188</v>
      </c>
      <c r="E229" s="170"/>
      <c r="F229" s="169"/>
      <c r="G229" s="43">
        <f t="shared" si="19"/>
        <v>36500</v>
      </c>
      <c r="H229" s="43">
        <f t="shared" si="20"/>
        <v>36491.47</v>
      </c>
      <c r="I229" s="62">
        <f t="shared" si="12"/>
        <v>0.999766301369863</v>
      </c>
    </row>
    <row r="230" spans="2:9" ht="9.9499999999999993" customHeight="1" x14ac:dyDescent="0.15">
      <c r="B230" s="171">
        <v>4241</v>
      </c>
      <c r="C230" s="172"/>
      <c r="D230" s="171" t="s">
        <v>166</v>
      </c>
      <c r="E230" s="173"/>
      <c r="F230" s="172"/>
      <c r="G230" s="41">
        <v>36500</v>
      </c>
      <c r="H230" s="42">
        <v>36491.47</v>
      </c>
      <c r="I230" s="63">
        <f t="shared" si="12"/>
        <v>0.999766301369863</v>
      </c>
    </row>
    <row r="231" spans="2:9" s="25" customFormat="1" ht="24.75" customHeight="1" x14ac:dyDescent="0.15">
      <c r="B231" s="184" t="s">
        <v>158</v>
      </c>
      <c r="C231" s="184"/>
      <c r="D231" s="184" t="s">
        <v>159</v>
      </c>
      <c r="E231" s="184"/>
      <c r="F231" s="184"/>
      <c r="G231" s="49">
        <f>G232+G240</f>
        <v>4980</v>
      </c>
      <c r="H231" s="49">
        <f>H232+H240</f>
        <v>4269.95</v>
      </c>
      <c r="I231" s="60">
        <f t="shared" si="12"/>
        <v>0.85741967871485936</v>
      </c>
    </row>
    <row r="232" spans="2:9" s="31" customFormat="1" ht="15" customHeight="1" x14ac:dyDescent="0.15">
      <c r="B232" s="174" t="s">
        <v>160</v>
      </c>
      <c r="C232" s="174"/>
      <c r="D232" s="175" t="s">
        <v>161</v>
      </c>
      <c r="E232" s="175"/>
      <c r="F232" s="175"/>
      <c r="G232" s="48">
        <f t="shared" ref="G232:H234" si="21">G233</f>
        <v>600</v>
      </c>
      <c r="H232" s="48">
        <f t="shared" si="21"/>
        <v>367.49</v>
      </c>
      <c r="I232" s="61">
        <f t="shared" ref="I232:I279" si="22">+IFERROR(H232/G232,)</f>
        <v>0.61248333333333338</v>
      </c>
    </row>
    <row r="233" spans="2:9" s="31" customFormat="1" ht="9.9499999999999993" customHeight="1" x14ac:dyDescent="0.15">
      <c r="B233" s="177" t="s">
        <v>80</v>
      </c>
      <c r="C233" s="177"/>
      <c r="D233" s="177" t="s">
        <v>81</v>
      </c>
      <c r="E233" s="177"/>
      <c r="F233" s="177"/>
      <c r="G233" s="45">
        <f>G234+G237</f>
        <v>600</v>
      </c>
      <c r="H233" s="45">
        <f>H234+H237</f>
        <v>367.49</v>
      </c>
      <c r="I233" s="62">
        <f t="shared" si="22"/>
        <v>0.61248333333333338</v>
      </c>
    </row>
    <row r="234" spans="2:9" s="31" customFormat="1" ht="9.9499999999999993" customHeight="1" x14ac:dyDescent="0.15">
      <c r="B234" s="177" t="s">
        <v>82</v>
      </c>
      <c r="C234" s="177"/>
      <c r="D234" s="177" t="s">
        <v>83</v>
      </c>
      <c r="E234" s="177"/>
      <c r="F234" s="177"/>
      <c r="G234" s="45">
        <f t="shared" si="21"/>
        <v>600</v>
      </c>
      <c r="H234" s="45">
        <f t="shared" si="21"/>
        <v>195.12</v>
      </c>
      <c r="I234" s="62">
        <f t="shared" si="22"/>
        <v>0.32519999999999999</v>
      </c>
    </row>
    <row r="235" spans="2:9" ht="9.9499999999999993" customHeight="1" x14ac:dyDescent="0.15">
      <c r="B235" s="168">
        <v>322</v>
      </c>
      <c r="C235" s="169"/>
      <c r="D235" s="168" t="s">
        <v>89</v>
      </c>
      <c r="E235" s="170"/>
      <c r="F235" s="169"/>
      <c r="G235" s="43">
        <f>G236</f>
        <v>600</v>
      </c>
      <c r="H235" s="43">
        <f>H236</f>
        <v>195.12</v>
      </c>
      <c r="I235" s="62">
        <f t="shared" si="22"/>
        <v>0.32519999999999999</v>
      </c>
    </row>
    <row r="236" spans="2:9" ht="9.9499999999999993" customHeight="1" x14ac:dyDescent="0.15">
      <c r="B236" s="171">
        <v>3222</v>
      </c>
      <c r="C236" s="172"/>
      <c r="D236" s="171" t="s">
        <v>146</v>
      </c>
      <c r="E236" s="173"/>
      <c r="F236" s="172"/>
      <c r="G236" s="41">
        <v>600</v>
      </c>
      <c r="H236" s="42">
        <v>195.12</v>
      </c>
      <c r="I236" s="63">
        <f t="shared" si="22"/>
        <v>0.32519999999999999</v>
      </c>
    </row>
    <row r="237" spans="2:9" ht="9.9499999999999993" customHeight="1" x14ac:dyDescent="0.15">
      <c r="B237" s="168" t="s">
        <v>111</v>
      </c>
      <c r="C237" s="169"/>
      <c r="D237" s="168" t="s">
        <v>112</v>
      </c>
      <c r="E237" s="170"/>
      <c r="F237" s="169"/>
      <c r="G237" s="45">
        <f t="shared" ref="G237:H237" si="23">G238</f>
        <v>0</v>
      </c>
      <c r="H237" s="45">
        <f t="shared" si="23"/>
        <v>172.37</v>
      </c>
      <c r="I237" s="62">
        <f t="shared" ref="I237:I239" si="24">+IFERROR(H237/G237,)</f>
        <v>0</v>
      </c>
    </row>
    <row r="238" spans="2:9" ht="9.9499999999999993" customHeight="1" x14ac:dyDescent="0.15">
      <c r="B238" s="168">
        <v>372</v>
      </c>
      <c r="C238" s="169"/>
      <c r="D238" s="168" t="s">
        <v>114</v>
      </c>
      <c r="E238" s="170"/>
      <c r="F238" s="169"/>
      <c r="G238" s="43">
        <f>G239</f>
        <v>0</v>
      </c>
      <c r="H238" s="43">
        <f>H239</f>
        <v>172.37</v>
      </c>
      <c r="I238" s="62">
        <f t="shared" si="24"/>
        <v>0</v>
      </c>
    </row>
    <row r="239" spans="2:9" ht="9.9499999999999993" customHeight="1" x14ac:dyDescent="0.15">
      <c r="B239" s="171">
        <v>3722</v>
      </c>
      <c r="C239" s="172"/>
      <c r="D239" s="171" t="s">
        <v>187</v>
      </c>
      <c r="E239" s="173"/>
      <c r="F239" s="172"/>
      <c r="G239" s="41">
        <v>0</v>
      </c>
      <c r="H239" s="42">
        <v>172.37</v>
      </c>
      <c r="I239" s="63">
        <f t="shared" si="24"/>
        <v>0</v>
      </c>
    </row>
    <row r="240" spans="2:9" s="31" customFormat="1" ht="15" customHeight="1" x14ac:dyDescent="0.15">
      <c r="B240" s="174" t="s">
        <v>157</v>
      </c>
      <c r="C240" s="174"/>
      <c r="D240" s="175" t="s">
        <v>162</v>
      </c>
      <c r="E240" s="175"/>
      <c r="F240" s="175"/>
      <c r="G240" s="48">
        <f t="shared" ref="G240:H243" si="25">G241</f>
        <v>4380</v>
      </c>
      <c r="H240" s="48">
        <f t="shared" si="25"/>
        <v>3902.46</v>
      </c>
      <c r="I240" s="61">
        <f t="shared" si="22"/>
        <v>0.89097260273972601</v>
      </c>
    </row>
    <row r="241" spans="2:9" s="31" customFormat="1" ht="9.9499999999999993" customHeight="1" x14ac:dyDescent="0.15">
      <c r="B241" s="177" t="s">
        <v>80</v>
      </c>
      <c r="C241" s="177"/>
      <c r="D241" s="177" t="s">
        <v>81</v>
      </c>
      <c r="E241" s="177"/>
      <c r="F241" s="177"/>
      <c r="G241" s="45">
        <f t="shared" si="25"/>
        <v>4380</v>
      </c>
      <c r="H241" s="45">
        <f t="shared" si="25"/>
        <v>3902.46</v>
      </c>
      <c r="I241" s="62">
        <f t="shared" si="22"/>
        <v>0.89097260273972601</v>
      </c>
    </row>
    <row r="242" spans="2:9" s="31" customFormat="1" ht="9.9499999999999993" customHeight="1" x14ac:dyDescent="0.15">
      <c r="B242" s="168" t="s">
        <v>111</v>
      </c>
      <c r="C242" s="169"/>
      <c r="D242" s="168" t="s">
        <v>112</v>
      </c>
      <c r="E242" s="170"/>
      <c r="F242" s="169"/>
      <c r="G242" s="45">
        <f t="shared" si="25"/>
        <v>4380</v>
      </c>
      <c r="H242" s="45">
        <f t="shared" si="25"/>
        <v>3902.46</v>
      </c>
      <c r="I242" s="62">
        <f t="shared" si="22"/>
        <v>0.89097260273972601</v>
      </c>
    </row>
    <row r="243" spans="2:9" s="31" customFormat="1" ht="9.9499999999999993" customHeight="1" x14ac:dyDescent="0.15">
      <c r="B243" s="168">
        <v>372</v>
      </c>
      <c r="C243" s="169"/>
      <c r="D243" s="168" t="s">
        <v>114</v>
      </c>
      <c r="E243" s="170"/>
      <c r="F243" s="169"/>
      <c r="G243" s="45">
        <f t="shared" si="25"/>
        <v>4380</v>
      </c>
      <c r="H243" s="45">
        <f t="shared" si="25"/>
        <v>3902.46</v>
      </c>
      <c r="I243" s="62">
        <f t="shared" si="22"/>
        <v>0.89097260273972601</v>
      </c>
    </row>
    <row r="244" spans="2:9" ht="9.9499999999999993" customHeight="1" x14ac:dyDescent="0.15">
      <c r="B244" s="171">
        <v>3722</v>
      </c>
      <c r="C244" s="172"/>
      <c r="D244" s="171" t="s">
        <v>187</v>
      </c>
      <c r="E244" s="173"/>
      <c r="F244" s="172"/>
      <c r="G244" s="46">
        <v>4380</v>
      </c>
      <c r="H244" s="47">
        <v>3902.46</v>
      </c>
      <c r="I244" s="63">
        <f t="shared" si="22"/>
        <v>0.89097260273972601</v>
      </c>
    </row>
    <row r="245" spans="2:9" ht="24.75" customHeight="1" x14ac:dyDescent="0.15">
      <c r="B245" s="184" t="s">
        <v>253</v>
      </c>
      <c r="C245" s="184"/>
      <c r="D245" s="184" t="s">
        <v>254</v>
      </c>
      <c r="E245" s="184"/>
      <c r="F245" s="184"/>
      <c r="G245" s="49">
        <f>G246</f>
        <v>89442</v>
      </c>
      <c r="H245" s="49">
        <f>H246</f>
        <v>173856.42</v>
      </c>
      <c r="I245" s="60">
        <f t="shared" si="22"/>
        <v>1.9437894948681829</v>
      </c>
    </row>
    <row r="246" spans="2:9" ht="9.9499999999999993" customHeight="1" x14ac:dyDescent="0.15">
      <c r="B246" s="174" t="s">
        <v>235</v>
      </c>
      <c r="C246" s="174"/>
      <c r="D246" s="175" t="s">
        <v>183</v>
      </c>
      <c r="E246" s="175"/>
      <c r="F246" s="175"/>
      <c r="G246" s="48">
        <f>G247</f>
        <v>89442</v>
      </c>
      <c r="H246" s="48">
        <f>H247</f>
        <v>173856.42</v>
      </c>
      <c r="I246" s="61">
        <f t="shared" si="22"/>
        <v>1.9437894948681829</v>
      </c>
    </row>
    <row r="247" spans="2:9" ht="9.9499999999999993" customHeight="1" x14ac:dyDescent="0.15">
      <c r="B247" s="177" t="s">
        <v>80</v>
      </c>
      <c r="C247" s="177"/>
      <c r="D247" s="177" t="s">
        <v>81</v>
      </c>
      <c r="E247" s="177"/>
      <c r="F247" s="177"/>
      <c r="G247" s="45">
        <f>G248+G251</f>
        <v>89442</v>
      </c>
      <c r="H247" s="45">
        <f>H248+H251</f>
        <v>173856.42</v>
      </c>
      <c r="I247" s="62">
        <f t="shared" ref="I247:I253" si="26">+IFERROR(H247/G247,)</f>
        <v>1.9437894948681829</v>
      </c>
    </row>
    <row r="248" spans="2:9" ht="9.9499999999999993" customHeight="1" x14ac:dyDescent="0.15">
      <c r="B248" s="177" t="s">
        <v>82</v>
      </c>
      <c r="C248" s="177"/>
      <c r="D248" s="177" t="s">
        <v>83</v>
      </c>
      <c r="E248" s="177"/>
      <c r="F248" s="177"/>
      <c r="G248" s="45">
        <f t="shared" ref="G248:H249" si="27">G249</f>
        <v>0</v>
      </c>
      <c r="H248" s="45">
        <f t="shared" si="27"/>
        <v>173856.42</v>
      </c>
      <c r="I248" s="62">
        <f t="shared" si="26"/>
        <v>0</v>
      </c>
    </row>
    <row r="249" spans="2:9" ht="9.9499999999999993" customHeight="1" x14ac:dyDescent="0.15">
      <c r="B249" s="168">
        <v>322</v>
      </c>
      <c r="C249" s="169"/>
      <c r="D249" s="168" t="s">
        <v>89</v>
      </c>
      <c r="E249" s="170"/>
      <c r="F249" s="169"/>
      <c r="G249" s="43">
        <f t="shared" si="27"/>
        <v>0</v>
      </c>
      <c r="H249" s="43">
        <f t="shared" si="27"/>
        <v>173856.42</v>
      </c>
      <c r="I249" s="62">
        <f t="shared" si="26"/>
        <v>0</v>
      </c>
    </row>
    <row r="250" spans="2:9" ht="9.9499999999999993" customHeight="1" x14ac:dyDescent="0.15">
      <c r="B250" s="171">
        <v>3222</v>
      </c>
      <c r="C250" s="172"/>
      <c r="D250" s="171" t="s">
        <v>146</v>
      </c>
      <c r="E250" s="173"/>
      <c r="F250" s="172"/>
      <c r="G250" s="41">
        <v>0</v>
      </c>
      <c r="H250" s="42">
        <v>173856.42</v>
      </c>
      <c r="I250" s="63">
        <f t="shared" si="26"/>
        <v>0</v>
      </c>
    </row>
    <row r="251" spans="2:9" ht="9.9499999999999993" customHeight="1" x14ac:dyDescent="0.15">
      <c r="B251" s="168" t="s">
        <v>111</v>
      </c>
      <c r="C251" s="169"/>
      <c r="D251" s="168" t="s">
        <v>112</v>
      </c>
      <c r="E251" s="170"/>
      <c r="F251" s="169"/>
      <c r="G251" s="45">
        <f t="shared" ref="G251:H252" si="28">G252</f>
        <v>89442</v>
      </c>
      <c r="H251" s="45">
        <f t="shared" si="28"/>
        <v>0</v>
      </c>
      <c r="I251" s="62">
        <f t="shared" si="26"/>
        <v>0</v>
      </c>
    </row>
    <row r="252" spans="2:9" ht="9.9499999999999993" customHeight="1" x14ac:dyDescent="0.15">
      <c r="B252" s="168">
        <v>372</v>
      </c>
      <c r="C252" s="169"/>
      <c r="D252" s="168" t="s">
        <v>114</v>
      </c>
      <c r="E252" s="170"/>
      <c r="F252" s="169"/>
      <c r="G252" s="45">
        <f t="shared" si="28"/>
        <v>89442</v>
      </c>
      <c r="H252" s="45">
        <f t="shared" si="28"/>
        <v>0</v>
      </c>
      <c r="I252" s="62">
        <f t="shared" si="26"/>
        <v>0</v>
      </c>
    </row>
    <row r="253" spans="2:9" ht="9.9499999999999993" customHeight="1" x14ac:dyDescent="0.15">
      <c r="B253" s="171">
        <v>3722</v>
      </c>
      <c r="C253" s="172"/>
      <c r="D253" s="171" t="s">
        <v>187</v>
      </c>
      <c r="E253" s="173"/>
      <c r="F253" s="172"/>
      <c r="G253" s="46">
        <v>89442</v>
      </c>
      <c r="H253" s="47">
        <v>0</v>
      </c>
      <c r="I253" s="63">
        <f t="shared" si="26"/>
        <v>0</v>
      </c>
    </row>
    <row r="254" spans="2:9" s="51" customFormat="1" ht="35.1" customHeight="1" x14ac:dyDescent="0.2">
      <c r="B254" s="193" t="s">
        <v>163</v>
      </c>
      <c r="C254" s="194"/>
      <c r="D254" s="194"/>
      <c r="E254" s="194"/>
      <c r="F254" s="195"/>
      <c r="G254" s="55">
        <f t="shared" ref="G254:H257" si="29">G255</f>
        <v>26545</v>
      </c>
      <c r="H254" s="55">
        <f t="shared" si="29"/>
        <v>26545</v>
      </c>
      <c r="I254" s="59">
        <f t="shared" si="22"/>
        <v>1</v>
      </c>
    </row>
    <row r="255" spans="2:9" s="25" customFormat="1" ht="24.75" customHeight="1" x14ac:dyDescent="0.15">
      <c r="B255" s="184" t="s">
        <v>164</v>
      </c>
      <c r="C255" s="184"/>
      <c r="D255" s="184" t="s">
        <v>165</v>
      </c>
      <c r="E255" s="184"/>
      <c r="F255" s="184"/>
      <c r="G255" s="49">
        <f t="shared" si="29"/>
        <v>26545</v>
      </c>
      <c r="H255" s="49">
        <f t="shared" si="29"/>
        <v>26545</v>
      </c>
      <c r="I255" s="60">
        <f t="shared" si="22"/>
        <v>1</v>
      </c>
    </row>
    <row r="256" spans="2:9" s="32" customFormat="1" ht="15" customHeight="1" x14ac:dyDescent="0.15">
      <c r="B256" s="174" t="s">
        <v>120</v>
      </c>
      <c r="C256" s="174"/>
      <c r="D256" s="175" t="s">
        <v>127</v>
      </c>
      <c r="E256" s="175"/>
      <c r="F256" s="175"/>
      <c r="G256" s="48">
        <f t="shared" si="29"/>
        <v>26545</v>
      </c>
      <c r="H256" s="48">
        <f t="shared" si="29"/>
        <v>26545</v>
      </c>
      <c r="I256" s="61">
        <f t="shared" si="22"/>
        <v>1</v>
      </c>
    </row>
    <row r="257" spans="2:9" s="32" customFormat="1" ht="9.9499999999999993" customHeight="1" x14ac:dyDescent="0.15">
      <c r="B257" s="168">
        <v>4</v>
      </c>
      <c r="C257" s="169"/>
      <c r="D257" s="168" t="s">
        <v>176</v>
      </c>
      <c r="E257" s="170"/>
      <c r="F257" s="169"/>
      <c r="G257" s="45">
        <f t="shared" si="29"/>
        <v>26545</v>
      </c>
      <c r="H257" s="45">
        <f t="shared" si="29"/>
        <v>26545</v>
      </c>
      <c r="I257" s="62">
        <f t="shared" si="22"/>
        <v>1</v>
      </c>
    </row>
    <row r="258" spans="2:9" s="32" customFormat="1" ht="9.9499999999999993" customHeight="1" x14ac:dyDescent="0.15">
      <c r="B258" s="168">
        <v>42</v>
      </c>
      <c r="C258" s="169"/>
      <c r="D258" s="178" t="s">
        <v>231</v>
      </c>
      <c r="E258" s="179"/>
      <c r="F258" s="180"/>
      <c r="G258" s="45">
        <f>G259+G264</f>
        <v>26545</v>
      </c>
      <c r="H258" s="45">
        <f>H259+H264</f>
        <v>26545</v>
      </c>
      <c r="I258" s="62">
        <f t="shared" si="22"/>
        <v>1</v>
      </c>
    </row>
    <row r="259" spans="2:9" ht="9.9499999999999993" customHeight="1" x14ac:dyDescent="0.15">
      <c r="B259" s="177">
        <v>422</v>
      </c>
      <c r="C259" s="177"/>
      <c r="D259" s="177" t="s">
        <v>115</v>
      </c>
      <c r="E259" s="177"/>
      <c r="F259" s="177"/>
      <c r="G259" s="43">
        <f>SUM(G260:G263)</f>
        <v>26191</v>
      </c>
      <c r="H259" s="43">
        <f>SUM(H260:H263)</f>
        <v>26545</v>
      </c>
      <c r="I259" s="62">
        <f t="shared" si="22"/>
        <v>1.0135160933144973</v>
      </c>
    </row>
    <row r="260" spans="2:9" ht="9.9499999999999993" customHeight="1" x14ac:dyDescent="0.15">
      <c r="B260" s="171">
        <v>4221</v>
      </c>
      <c r="C260" s="172"/>
      <c r="D260" s="176" t="s">
        <v>174</v>
      </c>
      <c r="E260" s="176"/>
      <c r="F260" s="176"/>
      <c r="G260" s="41">
        <v>19891</v>
      </c>
      <c r="H260" s="42">
        <v>14614.9</v>
      </c>
      <c r="I260" s="63">
        <f t="shared" si="22"/>
        <v>0.73474938414358248</v>
      </c>
    </row>
    <row r="261" spans="2:9" ht="9.9499999999999993" customHeight="1" x14ac:dyDescent="0.15">
      <c r="B261" s="171">
        <v>4222</v>
      </c>
      <c r="C261" s="172"/>
      <c r="D261" s="171" t="s">
        <v>271</v>
      </c>
      <c r="E261" s="173"/>
      <c r="F261" s="172"/>
      <c r="G261" s="41">
        <v>0</v>
      </c>
      <c r="H261" s="42">
        <v>1061.25</v>
      </c>
      <c r="I261" s="63">
        <f t="shared" si="22"/>
        <v>0</v>
      </c>
    </row>
    <row r="262" spans="2:9" ht="9.9499999999999993" customHeight="1" x14ac:dyDescent="0.15">
      <c r="B262" s="171">
        <v>4223</v>
      </c>
      <c r="C262" s="172"/>
      <c r="D262" s="176" t="s">
        <v>175</v>
      </c>
      <c r="E262" s="176"/>
      <c r="F262" s="176"/>
      <c r="G262" s="41">
        <v>5800</v>
      </c>
      <c r="H262" s="42">
        <v>5943.3</v>
      </c>
      <c r="I262" s="63">
        <f t="shared" si="22"/>
        <v>1.0247068965517241</v>
      </c>
    </row>
    <row r="263" spans="2:9" ht="9.9499999999999993" customHeight="1" x14ac:dyDescent="0.15">
      <c r="B263" s="137">
        <v>4227</v>
      </c>
      <c r="C263" s="138"/>
      <c r="D263" s="171" t="s">
        <v>249</v>
      </c>
      <c r="E263" s="173"/>
      <c r="F263" s="172"/>
      <c r="G263" s="41">
        <v>500</v>
      </c>
      <c r="H263" s="42">
        <v>4925.55</v>
      </c>
      <c r="I263" s="63">
        <f t="shared" si="22"/>
        <v>9.8511000000000006</v>
      </c>
    </row>
    <row r="264" spans="2:9" ht="9.9499999999999993" customHeight="1" x14ac:dyDescent="0.15">
      <c r="B264" s="168">
        <v>424</v>
      </c>
      <c r="C264" s="169"/>
      <c r="D264" s="168" t="s">
        <v>188</v>
      </c>
      <c r="E264" s="170"/>
      <c r="F264" s="169"/>
      <c r="G264" s="43">
        <f>G265</f>
        <v>354</v>
      </c>
      <c r="H264" s="43">
        <f>H265</f>
        <v>0</v>
      </c>
      <c r="I264" s="62">
        <f t="shared" si="22"/>
        <v>0</v>
      </c>
    </row>
    <row r="265" spans="2:9" ht="9.9499999999999993" customHeight="1" x14ac:dyDescent="0.15">
      <c r="B265" s="171">
        <v>4241</v>
      </c>
      <c r="C265" s="172"/>
      <c r="D265" s="176" t="s">
        <v>166</v>
      </c>
      <c r="E265" s="176"/>
      <c r="F265" s="176"/>
      <c r="G265" s="41">
        <v>354</v>
      </c>
      <c r="H265" s="42">
        <v>0</v>
      </c>
      <c r="I265" s="63">
        <f t="shared" si="22"/>
        <v>0</v>
      </c>
    </row>
    <row r="266" spans="2:9" s="25" customFormat="1" ht="35.1" customHeight="1" x14ac:dyDescent="0.15">
      <c r="B266" s="193" t="s">
        <v>191</v>
      </c>
      <c r="C266" s="194"/>
      <c r="D266" s="194"/>
      <c r="E266" s="194"/>
      <c r="F266" s="195"/>
      <c r="G266" s="54">
        <f>G267</f>
        <v>11149</v>
      </c>
      <c r="H266" s="54">
        <f>H267</f>
        <v>7088.12</v>
      </c>
      <c r="I266" s="59">
        <f t="shared" si="22"/>
        <v>0.63576284868598076</v>
      </c>
    </row>
    <row r="267" spans="2:9" s="25" customFormat="1" ht="24.75" customHeight="1" x14ac:dyDescent="0.15">
      <c r="B267" s="184" t="s">
        <v>192</v>
      </c>
      <c r="C267" s="184"/>
      <c r="D267" s="184" t="s">
        <v>165</v>
      </c>
      <c r="E267" s="184"/>
      <c r="F267" s="184"/>
      <c r="G267" s="49">
        <f>G268+G274</f>
        <v>11149</v>
      </c>
      <c r="H267" s="49">
        <f>H268+H274</f>
        <v>7088.12</v>
      </c>
      <c r="I267" s="60">
        <f t="shared" si="22"/>
        <v>0.63576284868598076</v>
      </c>
    </row>
    <row r="268" spans="2:9" s="25" customFormat="1" ht="24.75" customHeight="1" x14ac:dyDescent="0.15">
      <c r="B268" s="174" t="s">
        <v>171</v>
      </c>
      <c r="C268" s="174"/>
      <c r="D268" s="175" t="s">
        <v>172</v>
      </c>
      <c r="E268" s="175"/>
      <c r="F268" s="175"/>
      <c r="G268" s="48">
        <f t="shared" ref="G268:H270" si="30">G269</f>
        <v>1593</v>
      </c>
      <c r="H268" s="48">
        <f t="shared" si="30"/>
        <v>368.24</v>
      </c>
      <c r="I268" s="61">
        <f t="shared" si="22"/>
        <v>0.23116133082234777</v>
      </c>
    </row>
    <row r="269" spans="2:9" s="25" customFormat="1" ht="9.9499999999999993" customHeight="1" x14ac:dyDescent="0.15">
      <c r="B269" s="168">
        <v>4</v>
      </c>
      <c r="C269" s="169"/>
      <c r="D269" s="168" t="s">
        <v>176</v>
      </c>
      <c r="E269" s="170"/>
      <c r="F269" s="169"/>
      <c r="G269" s="45">
        <f t="shared" si="30"/>
        <v>1593</v>
      </c>
      <c r="H269" s="45">
        <f t="shared" si="30"/>
        <v>368.24</v>
      </c>
      <c r="I269" s="62">
        <f t="shared" si="22"/>
        <v>0.23116133082234777</v>
      </c>
    </row>
    <row r="270" spans="2:9" s="25" customFormat="1" ht="9.9499999999999993" customHeight="1" x14ac:dyDescent="0.15">
      <c r="B270" s="168">
        <v>42</v>
      </c>
      <c r="C270" s="169"/>
      <c r="D270" s="178" t="s">
        <v>231</v>
      </c>
      <c r="E270" s="179"/>
      <c r="F270" s="180"/>
      <c r="G270" s="45">
        <f t="shared" si="30"/>
        <v>1593</v>
      </c>
      <c r="H270" s="45">
        <f t="shared" si="30"/>
        <v>368.24</v>
      </c>
      <c r="I270" s="62">
        <f t="shared" si="22"/>
        <v>0.23116133082234777</v>
      </c>
    </row>
    <row r="271" spans="2:9" s="25" customFormat="1" ht="9.9499999999999993" customHeight="1" x14ac:dyDescent="0.15">
      <c r="B271" s="177">
        <v>422</v>
      </c>
      <c r="C271" s="177"/>
      <c r="D271" s="177" t="s">
        <v>115</v>
      </c>
      <c r="E271" s="177"/>
      <c r="F271" s="177"/>
      <c r="G271" s="43">
        <f>SUM(G272:G273)</f>
        <v>1593</v>
      </c>
      <c r="H271" s="43">
        <f>SUM(H272:H273)</f>
        <v>368.24</v>
      </c>
      <c r="I271" s="62">
        <f t="shared" si="22"/>
        <v>0.23116133082234777</v>
      </c>
    </row>
    <row r="272" spans="2:9" s="25" customFormat="1" ht="9.9499999999999993" customHeight="1" x14ac:dyDescent="0.15">
      <c r="B272" s="171">
        <v>4222</v>
      </c>
      <c r="C272" s="172"/>
      <c r="D272" s="171" t="s">
        <v>271</v>
      </c>
      <c r="E272" s="173"/>
      <c r="F272" s="172"/>
      <c r="G272" s="41">
        <v>0</v>
      </c>
      <c r="H272" s="42">
        <v>368.24</v>
      </c>
      <c r="I272" s="63">
        <f t="shared" ref="I272" si="31">+IFERROR(H272/G272,)</f>
        <v>0</v>
      </c>
    </row>
    <row r="273" spans="2:9" s="25" customFormat="1" ht="9.9499999999999993" customHeight="1" x14ac:dyDescent="0.15">
      <c r="B273" s="171">
        <v>4223</v>
      </c>
      <c r="C273" s="172"/>
      <c r="D273" s="176" t="s">
        <v>175</v>
      </c>
      <c r="E273" s="176"/>
      <c r="F273" s="176"/>
      <c r="G273" s="41">
        <v>1593</v>
      </c>
      <c r="H273" s="42">
        <v>0</v>
      </c>
      <c r="I273" s="63">
        <f t="shared" si="22"/>
        <v>0</v>
      </c>
    </row>
    <row r="274" spans="2:9" s="32" customFormat="1" ht="18.75" customHeight="1" x14ac:dyDescent="0.15">
      <c r="B274" s="174" t="s">
        <v>182</v>
      </c>
      <c r="C274" s="174"/>
      <c r="D274" s="175" t="s">
        <v>183</v>
      </c>
      <c r="E274" s="175"/>
      <c r="F274" s="175"/>
      <c r="G274" s="48">
        <f t="shared" ref="G274:H276" si="32">G275</f>
        <v>9556</v>
      </c>
      <c r="H274" s="48">
        <f t="shared" si="32"/>
        <v>6719.88</v>
      </c>
      <c r="I274" s="61">
        <f t="shared" si="22"/>
        <v>0.70321054834658858</v>
      </c>
    </row>
    <row r="275" spans="2:9" ht="9.9499999999999993" customHeight="1" x14ac:dyDescent="0.15">
      <c r="B275" s="168">
        <v>4</v>
      </c>
      <c r="C275" s="169"/>
      <c r="D275" s="168" t="s">
        <v>176</v>
      </c>
      <c r="E275" s="170"/>
      <c r="F275" s="169"/>
      <c r="G275" s="45">
        <f t="shared" si="32"/>
        <v>9556</v>
      </c>
      <c r="H275" s="45">
        <f t="shared" si="32"/>
        <v>6719.88</v>
      </c>
      <c r="I275" s="62">
        <f t="shared" si="22"/>
        <v>0.70321054834658858</v>
      </c>
    </row>
    <row r="276" spans="2:9" ht="9.9499999999999993" customHeight="1" x14ac:dyDescent="0.15">
      <c r="B276" s="168">
        <v>42</v>
      </c>
      <c r="C276" s="169"/>
      <c r="D276" s="178" t="s">
        <v>231</v>
      </c>
      <c r="E276" s="179"/>
      <c r="F276" s="180"/>
      <c r="G276" s="45">
        <f t="shared" si="32"/>
        <v>9556</v>
      </c>
      <c r="H276" s="45">
        <f t="shared" si="32"/>
        <v>6719.88</v>
      </c>
      <c r="I276" s="62">
        <f t="shared" si="22"/>
        <v>0.70321054834658858</v>
      </c>
    </row>
    <row r="277" spans="2:9" ht="9.9499999999999993" customHeight="1" x14ac:dyDescent="0.15">
      <c r="B277" s="177">
        <v>422</v>
      </c>
      <c r="C277" s="177"/>
      <c r="D277" s="177" t="s">
        <v>115</v>
      </c>
      <c r="E277" s="177"/>
      <c r="F277" s="177"/>
      <c r="G277" s="43">
        <f>SUM(G278:G281)</f>
        <v>9556</v>
      </c>
      <c r="H277" s="43">
        <f>SUM(H278:H281)</f>
        <v>6719.88</v>
      </c>
      <c r="I277" s="62">
        <f t="shared" si="22"/>
        <v>0.70321054834658858</v>
      </c>
    </row>
    <row r="278" spans="2:9" ht="9.9499999999999993" customHeight="1" x14ac:dyDescent="0.15">
      <c r="B278" s="171">
        <v>4221</v>
      </c>
      <c r="C278" s="172"/>
      <c r="D278" s="176" t="s">
        <v>174</v>
      </c>
      <c r="E278" s="176"/>
      <c r="F278" s="176"/>
      <c r="G278" s="41">
        <v>7432</v>
      </c>
      <c r="H278" s="42">
        <v>0</v>
      </c>
      <c r="I278" s="63">
        <f t="shared" si="22"/>
        <v>0</v>
      </c>
    </row>
    <row r="279" spans="2:9" ht="9.9499999999999993" customHeight="1" x14ac:dyDescent="0.15">
      <c r="B279" s="171">
        <v>4223</v>
      </c>
      <c r="C279" s="172"/>
      <c r="D279" s="176" t="s">
        <v>175</v>
      </c>
      <c r="E279" s="176"/>
      <c r="F279" s="176"/>
      <c r="G279" s="41">
        <v>2124</v>
      </c>
      <c r="H279" s="42">
        <v>0</v>
      </c>
      <c r="I279" s="63">
        <f t="shared" si="22"/>
        <v>0</v>
      </c>
    </row>
    <row r="280" spans="2:9" ht="9.9499999999999993" customHeight="1" x14ac:dyDescent="0.15">
      <c r="B280" s="171">
        <v>4226</v>
      </c>
      <c r="C280" s="172"/>
      <c r="D280" s="176" t="s">
        <v>272</v>
      </c>
      <c r="E280" s="176"/>
      <c r="F280" s="176"/>
      <c r="G280" s="41">
        <v>0</v>
      </c>
      <c r="H280" s="42">
        <v>6411.66</v>
      </c>
      <c r="I280" s="63">
        <f t="shared" ref="I280:I281" si="33">+IFERROR(H280/G280,)</f>
        <v>0</v>
      </c>
    </row>
    <row r="281" spans="2:9" ht="9.9499999999999993" customHeight="1" x14ac:dyDescent="0.15">
      <c r="B281" s="171">
        <v>4227</v>
      </c>
      <c r="C281" s="172"/>
      <c r="D281" s="176" t="s">
        <v>249</v>
      </c>
      <c r="E281" s="176"/>
      <c r="F281" s="176"/>
      <c r="G281" s="41">
        <v>0</v>
      </c>
      <c r="H281" s="42">
        <v>308.22000000000003</v>
      </c>
      <c r="I281" s="63">
        <f t="shared" si="33"/>
        <v>0</v>
      </c>
    </row>
  </sheetData>
  <mergeCells count="529">
    <mergeCell ref="B280:C280"/>
    <mergeCell ref="D280:F280"/>
    <mergeCell ref="B281:C281"/>
    <mergeCell ref="D281:F281"/>
    <mergeCell ref="B272:C272"/>
    <mergeCell ref="D272:F272"/>
    <mergeCell ref="B87:C87"/>
    <mergeCell ref="D87:F87"/>
    <mergeCell ref="B88:C88"/>
    <mergeCell ref="D88:F88"/>
    <mergeCell ref="D89:F89"/>
    <mergeCell ref="D90:F90"/>
    <mergeCell ref="B237:C237"/>
    <mergeCell ref="D237:F237"/>
    <mergeCell ref="B238:C238"/>
    <mergeCell ref="D238:F238"/>
    <mergeCell ref="B239:C239"/>
    <mergeCell ref="D239:F239"/>
    <mergeCell ref="D261:F261"/>
    <mergeCell ref="B261:C261"/>
    <mergeCell ref="D107:F107"/>
    <mergeCell ref="B145:C145"/>
    <mergeCell ref="D145:F145"/>
    <mergeCell ref="B146:C146"/>
    <mergeCell ref="D146:F146"/>
    <mergeCell ref="B171:C171"/>
    <mergeCell ref="D171:F171"/>
    <mergeCell ref="B172:C172"/>
    <mergeCell ref="D172:F172"/>
    <mergeCell ref="B173:C173"/>
    <mergeCell ref="D173:F173"/>
    <mergeCell ref="B97:C97"/>
    <mergeCell ref="D97:F97"/>
    <mergeCell ref="D156:F156"/>
    <mergeCell ref="B115:C115"/>
    <mergeCell ref="B116:C116"/>
    <mergeCell ref="D116:F116"/>
    <mergeCell ref="D133:F133"/>
    <mergeCell ref="D128:F128"/>
    <mergeCell ref="D129:F129"/>
    <mergeCell ref="D130:F130"/>
    <mergeCell ref="D131:F131"/>
    <mergeCell ref="D132:F132"/>
    <mergeCell ref="B119:C119"/>
    <mergeCell ref="B120:C120"/>
    <mergeCell ref="B121:C121"/>
    <mergeCell ref="D120:F120"/>
    <mergeCell ref="D121:F121"/>
    <mergeCell ref="D79:F79"/>
    <mergeCell ref="D56:F56"/>
    <mergeCell ref="D75:F75"/>
    <mergeCell ref="D70:F70"/>
    <mergeCell ref="B91:C91"/>
    <mergeCell ref="D91:F91"/>
    <mergeCell ref="B94:C94"/>
    <mergeCell ref="D94:F94"/>
    <mergeCell ref="B96:C96"/>
    <mergeCell ref="D96:F96"/>
    <mergeCell ref="B93:C93"/>
    <mergeCell ref="D93:F93"/>
    <mergeCell ref="B147:C147"/>
    <mergeCell ref="D147:F147"/>
    <mergeCell ref="D243:F243"/>
    <mergeCell ref="B243:C243"/>
    <mergeCell ref="B242:C242"/>
    <mergeCell ref="D242:F242"/>
    <mergeCell ref="B236:C236"/>
    <mergeCell ref="B257:C257"/>
    <mergeCell ref="D263:F263"/>
    <mergeCell ref="D199:F199"/>
    <mergeCell ref="B199:C199"/>
    <mergeCell ref="D152:F152"/>
    <mergeCell ref="D159:F159"/>
    <mergeCell ref="D155:F155"/>
    <mergeCell ref="D157:F157"/>
    <mergeCell ref="D165:F165"/>
    <mergeCell ref="B200:C200"/>
    <mergeCell ref="D202:F202"/>
    <mergeCell ref="B202:C202"/>
    <mergeCell ref="D200:F200"/>
    <mergeCell ref="B184:C184"/>
    <mergeCell ref="B158:C158"/>
    <mergeCell ref="D184:F184"/>
    <mergeCell ref="D271:F271"/>
    <mergeCell ref="B270:C270"/>
    <mergeCell ref="D270:F270"/>
    <mergeCell ref="D277:F277"/>
    <mergeCell ref="D265:F265"/>
    <mergeCell ref="B262:C262"/>
    <mergeCell ref="D262:F262"/>
    <mergeCell ref="B259:C259"/>
    <mergeCell ref="D259:F259"/>
    <mergeCell ref="B260:C260"/>
    <mergeCell ref="D260:F260"/>
    <mergeCell ref="B230:C230"/>
    <mergeCell ref="D230:F230"/>
    <mergeCell ref="B224:C224"/>
    <mergeCell ref="D224:F224"/>
    <mergeCell ref="B228:C228"/>
    <mergeCell ref="D228:F228"/>
    <mergeCell ref="B229:C229"/>
    <mergeCell ref="D229:F229"/>
    <mergeCell ref="B279:C279"/>
    <mergeCell ref="D279:F279"/>
    <mergeCell ref="B268:C268"/>
    <mergeCell ref="D268:F268"/>
    <mergeCell ref="B269:C269"/>
    <mergeCell ref="D269:F269"/>
    <mergeCell ref="B275:C275"/>
    <mergeCell ref="D275:F275"/>
    <mergeCell ref="B276:C276"/>
    <mergeCell ref="D276:F276"/>
    <mergeCell ref="B273:C273"/>
    <mergeCell ref="D273:F273"/>
    <mergeCell ref="B277:C277"/>
    <mergeCell ref="B278:C278"/>
    <mergeCell ref="D278:F278"/>
    <mergeCell ref="B271:C271"/>
    <mergeCell ref="B231:C231"/>
    <mergeCell ref="D231:F231"/>
    <mergeCell ref="B232:C232"/>
    <mergeCell ref="D232:F232"/>
    <mergeCell ref="B233:C233"/>
    <mergeCell ref="D233:F233"/>
    <mergeCell ref="B240:C240"/>
    <mergeCell ref="B235:C235"/>
    <mergeCell ref="D235:F235"/>
    <mergeCell ref="D267:F267"/>
    <mergeCell ref="B274:C274"/>
    <mergeCell ref="D274:F274"/>
    <mergeCell ref="D264:F264"/>
    <mergeCell ref="D257:F257"/>
    <mergeCell ref="D258:F258"/>
    <mergeCell ref="D240:F240"/>
    <mergeCell ref="B254:F254"/>
    <mergeCell ref="B234:C234"/>
    <mergeCell ref="D234:F234"/>
    <mergeCell ref="D236:F236"/>
    <mergeCell ref="B266:F266"/>
    <mergeCell ref="B267:C267"/>
    <mergeCell ref="B241:C241"/>
    <mergeCell ref="D241:F241"/>
    <mergeCell ref="B264:C264"/>
    <mergeCell ref="B265:C265"/>
    <mergeCell ref="B258:C258"/>
    <mergeCell ref="B244:C244"/>
    <mergeCell ref="D244:F244"/>
    <mergeCell ref="B255:C255"/>
    <mergeCell ref="D255:F255"/>
    <mergeCell ref="B256:C256"/>
    <mergeCell ref="D256:F256"/>
    <mergeCell ref="B245:C245"/>
    <mergeCell ref="D245:F245"/>
    <mergeCell ref="B246:C246"/>
    <mergeCell ref="D246:F246"/>
    <mergeCell ref="B247:C247"/>
    <mergeCell ref="D247:F247"/>
    <mergeCell ref="B251:C251"/>
    <mergeCell ref="D251:F251"/>
    <mergeCell ref="B252:C252"/>
    <mergeCell ref="D252:F252"/>
    <mergeCell ref="D249:F249"/>
    <mergeCell ref="B250:C250"/>
    <mergeCell ref="D250:F250"/>
    <mergeCell ref="B253:C253"/>
    <mergeCell ref="D253:F253"/>
    <mergeCell ref="B248:C248"/>
    <mergeCell ref="D248:F248"/>
    <mergeCell ref="B249:C249"/>
    <mergeCell ref="B207:C207"/>
    <mergeCell ref="D208:F208"/>
    <mergeCell ref="D212:F212"/>
    <mergeCell ref="B223:C223"/>
    <mergeCell ref="D223:F223"/>
    <mergeCell ref="D227:F227"/>
    <mergeCell ref="B227:C227"/>
    <mergeCell ref="D226:F226"/>
    <mergeCell ref="B226:C226"/>
    <mergeCell ref="D225:F225"/>
    <mergeCell ref="B225:C225"/>
    <mergeCell ref="B222:C222"/>
    <mergeCell ref="D222:F222"/>
    <mergeCell ref="D221:F221"/>
    <mergeCell ref="B221:C221"/>
    <mergeCell ref="B217:C217"/>
    <mergeCell ref="B213:C213"/>
    <mergeCell ref="D213:F213"/>
    <mergeCell ref="B214:C214"/>
    <mergeCell ref="B55:C55"/>
    <mergeCell ref="D55:F55"/>
    <mergeCell ref="B56:C56"/>
    <mergeCell ref="D201:F201"/>
    <mergeCell ref="B201:C201"/>
    <mergeCell ref="D203:F203"/>
    <mergeCell ref="B203:C203"/>
    <mergeCell ref="D180:F180"/>
    <mergeCell ref="D166:F166"/>
    <mergeCell ref="B168:C168"/>
    <mergeCell ref="D168:F168"/>
    <mergeCell ref="B180:C180"/>
    <mergeCell ref="D174:F174"/>
    <mergeCell ref="B157:C157"/>
    <mergeCell ref="B149:C149"/>
    <mergeCell ref="D149:F149"/>
    <mergeCell ref="B150:C150"/>
    <mergeCell ref="D150:F150"/>
    <mergeCell ref="B155:C155"/>
    <mergeCell ref="B60:C60"/>
    <mergeCell ref="D60:F60"/>
    <mergeCell ref="B151:C151"/>
    <mergeCell ref="D151:F151"/>
    <mergeCell ref="B152:C152"/>
    <mergeCell ref="D118:F118"/>
    <mergeCell ref="B118:C118"/>
    <mergeCell ref="D123:F123"/>
    <mergeCell ref="B124:C124"/>
    <mergeCell ref="D124:F124"/>
    <mergeCell ref="B125:C125"/>
    <mergeCell ref="D125:F125"/>
    <mergeCell ref="B123:C123"/>
    <mergeCell ref="B126:C126"/>
    <mergeCell ref="D126:F126"/>
    <mergeCell ref="D119:F119"/>
    <mergeCell ref="D127:F127"/>
    <mergeCell ref="B144:C144"/>
    <mergeCell ref="D144:F144"/>
    <mergeCell ref="B135:C135"/>
    <mergeCell ref="B136:C136"/>
    <mergeCell ref="B137:C137"/>
    <mergeCell ref="D135:F135"/>
    <mergeCell ref="D136:F136"/>
    <mergeCell ref="D137:F137"/>
    <mergeCell ref="B141:C141"/>
    <mergeCell ref="D141:F141"/>
    <mergeCell ref="B129:C129"/>
    <mergeCell ref="B130:C130"/>
    <mergeCell ref="B131:C131"/>
    <mergeCell ref="B132:C132"/>
    <mergeCell ref="B133:C133"/>
    <mergeCell ref="B134:C134"/>
    <mergeCell ref="D134:F134"/>
    <mergeCell ref="B142:C142"/>
    <mergeCell ref="D142:F142"/>
    <mergeCell ref="B138:C138"/>
    <mergeCell ref="D138:F138"/>
    <mergeCell ref="B139:C139"/>
    <mergeCell ref="D139:F139"/>
    <mergeCell ref="D43:F43"/>
    <mergeCell ref="B48:C48"/>
    <mergeCell ref="D48:F48"/>
    <mergeCell ref="D29:F29"/>
    <mergeCell ref="D31:F31"/>
    <mergeCell ref="B43:C43"/>
    <mergeCell ref="B46:C46"/>
    <mergeCell ref="D46:F46"/>
    <mergeCell ref="B45:C45"/>
    <mergeCell ref="D45:F45"/>
    <mergeCell ref="B44:C44"/>
    <mergeCell ref="D44:F44"/>
    <mergeCell ref="D42:F42"/>
    <mergeCell ref="D36:F36"/>
    <mergeCell ref="B29:C29"/>
    <mergeCell ref="D47:F47"/>
    <mergeCell ref="B42:C42"/>
    <mergeCell ref="B47:C47"/>
    <mergeCell ref="B41:C41"/>
    <mergeCell ref="D41:F41"/>
    <mergeCell ref="B37:C37"/>
    <mergeCell ref="D37:F37"/>
    <mergeCell ref="B49:C49"/>
    <mergeCell ref="D49:F49"/>
    <mergeCell ref="B50:C50"/>
    <mergeCell ref="D50:F50"/>
    <mergeCell ref="B51:C51"/>
    <mergeCell ref="D51:F51"/>
    <mergeCell ref="B53:C53"/>
    <mergeCell ref="D53:F53"/>
    <mergeCell ref="B54:C54"/>
    <mergeCell ref="D54:F54"/>
    <mergeCell ref="B52:C52"/>
    <mergeCell ref="D52:F52"/>
    <mergeCell ref="H5:H6"/>
    <mergeCell ref="B12:C12"/>
    <mergeCell ref="D12:F12"/>
    <mergeCell ref="B10:C10"/>
    <mergeCell ref="D10:F10"/>
    <mergeCell ref="B14:C14"/>
    <mergeCell ref="D14:F14"/>
    <mergeCell ref="B13:C13"/>
    <mergeCell ref="D13:F13"/>
    <mergeCell ref="G5:G6"/>
    <mergeCell ref="B7:C7"/>
    <mergeCell ref="D7:F7"/>
    <mergeCell ref="B11:F11"/>
    <mergeCell ref="B20:C20"/>
    <mergeCell ref="D20:F20"/>
    <mergeCell ref="B19:C19"/>
    <mergeCell ref="D19:F19"/>
    <mergeCell ref="B18:C18"/>
    <mergeCell ref="D18:F18"/>
    <mergeCell ref="B17:C17"/>
    <mergeCell ref="D17:F17"/>
    <mergeCell ref="B16:C16"/>
    <mergeCell ref="D16:F16"/>
    <mergeCell ref="B21:C21"/>
    <mergeCell ref="D21:F21"/>
    <mergeCell ref="D35:F35"/>
    <mergeCell ref="D34:F34"/>
    <mergeCell ref="D33:F33"/>
    <mergeCell ref="D32:F32"/>
    <mergeCell ref="D28:F28"/>
    <mergeCell ref="D24:F24"/>
    <mergeCell ref="D27:F27"/>
    <mergeCell ref="D30:F30"/>
    <mergeCell ref="B22:C22"/>
    <mergeCell ref="B26:C26"/>
    <mergeCell ref="B25:C25"/>
    <mergeCell ref="B23:C23"/>
    <mergeCell ref="D25:F25"/>
    <mergeCell ref="D22:F22"/>
    <mergeCell ref="D26:F26"/>
    <mergeCell ref="D66:F66"/>
    <mergeCell ref="B67:C67"/>
    <mergeCell ref="D67:F67"/>
    <mergeCell ref="B68:C68"/>
    <mergeCell ref="D68:F68"/>
    <mergeCell ref="B65:C65"/>
    <mergeCell ref="D65:F65"/>
    <mergeCell ref="D61:F61"/>
    <mergeCell ref="B57:C57"/>
    <mergeCell ref="D57:F57"/>
    <mergeCell ref="B58:C58"/>
    <mergeCell ref="D58:F58"/>
    <mergeCell ref="B63:C63"/>
    <mergeCell ref="D63:F63"/>
    <mergeCell ref="B64:C64"/>
    <mergeCell ref="D64:F64"/>
    <mergeCell ref="B59:C59"/>
    <mergeCell ref="D59:F59"/>
    <mergeCell ref="B62:C62"/>
    <mergeCell ref="D62:F62"/>
    <mergeCell ref="B61:C61"/>
    <mergeCell ref="B66:C66"/>
    <mergeCell ref="B1:I4"/>
    <mergeCell ref="D5:F6"/>
    <mergeCell ref="I5:I6"/>
    <mergeCell ref="B5:C6"/>
    <mergeCell ref="B40:C40"/>
    <mergeCell ref="D40:F40"/>
    <mergeCell ref="B39:C39"/>
    <mergeCell ref="D39:F39"/>
    <mergeCell ref="B38:C38"/>
    <mergeCell ref="D38:F38"/>
    <mergeCell ref="B9:C9"/>
    <mergeCell ref="D9:F9"/>
    <mergeCell ref="B8:C8"/>
    <mergeCell ref="D8:F8"/>
    <mergeCell ref="B31:C31"/>
    <mergeCell ref="B30:C30"/>
    <mergeCell ref="D23:F23"/>
    <mergeCell ref="B27:C27"/>
    <mergeCell ref="B35:C35"/>
    <mergeCell ref="B34:C34"/>
    <mergeCell ref="B33:C33"/>
    <mergeCell ref="B32:C32"/>
    <mergeCell ref="B15:C15"/>
    <mergeCell ref="D15:F15"/>
    <mergeCell ref="D80:F80"/>
    <mergeCell ref="B85:C85"/>
    <mergeCell ref="D85:F85"/>
    <mergeCell ref="B86:C86"/>
    <mergeCell ref="D86:F86"/>
    <mergeCell ref="B81:C81"/>
    <mergeCell ref="D81:F81"/>
    <mergeCell ref="B82:C82"/>
    <mergeCell ref="D82:F82"/>
    <mergeCell ref="D83:F83"/>
    <mergeCell ref="D84:F84"/>
    <mergeCell ref="D99:F99"/>
    <mergeCell ref="D102:F102"/>
    <mergeCell ref="B110:C110"/>
    <mergeCell ref="D110:F110"/>
    <mergeCell ref="B104:C104"/>
    <mergeCell ref="D104:F104"/>
    <mergeCell ref="D73:F73"/>
    <mergeCell ref="B73:C73"/>
    <mergeCell ref="B69:F69"/>
    <mergeCell ref="B74:C74"/>
    <mergeCell ref="D74:F74"/>
    <mergeCell ref="B76:C76"/>
    <mergeCell ref="D76:F76"/>
    <mergeCell ref="B78:C78"/>
    <mergeCell ref="D78:F78"/>
    <mergeCell ref="B77:C77"/>
    <mergeCell ref="D77:F77"/>
    <mergeCell ref="B70:C70"/>
    <mergeCell ref="B75:C75"/>
    <mergeCell ref="B71:C71"/>
    <mergeCell ref="B72:C72"/>
    <mergeCell ref="D71:F71"/>
    <mergeCell ref="D72:F72"/>
    <mergeCell ref="B80:C80"/>
    <mergeCell ref="D167:F167"/>
    <mergeCell ref="B167:C167"/>
    <mergeCell ref="B170:C170"/>
    <mergeCell ref="D170:F170"/>
    <mergeCell ref="B161:C161"/>
    <mergeCell ref="D161:F161"/>
    <mergeCell ref="B92:C92"/>
    <mergeCell ref="D98:F98"/>
    <mergeCell ref="D115:F115"/>
    <mergeCell ref="D103:F103"/>
    <mergeCell ref="B109:C109"/>
    <mergeCell ref="D109:F109"/>
    <mergeCell ref="D114:F114"/>
    <mergeCell ref="B117:C117"/>
    <mergeCell ref="D117:F117"/>
    <mergeCell ref="B101:C101"/>
    <mergeCell ref="D101:F101"/>
    <mergeCell ref="B102:C102"/>
    <mergeCell ref="B114:C114"/>
    <mergeCell ref="D92:F92"/>
    <mergeCell ref="B95:C95"/>
    <mergeCell ref="D95:F95"/>
    <mergeCell ref="B100:C100"/>
    <mergeCell ref="D100:F100"/>
    <mergeCell ref="D158:F158"/>
    <mergeCell ref="B156:C156"/>
    <mergeCell ref="B153:C153"/>
    <mergeCell ref="D153:F153"/>
    <mergeCell ref="B154:C154"/>
    <mergeCell ref="D154:F154"/>
    <mergeCell ref="B160:C160"/>
    <mergeCell ref="D160:F160"/>
    <mergeCell ref="B163:C163"/>
    <mergeCell ref="D163:F163"/>
    <mergeCell ref="B159:C159"/>
    <mergeCell ref="B220:C220"/>
    <mergeCell ref="D220:F220"/>
    <mergeCell ref="D178:F178"/>
    <mergeCell ref="B179:C179"/>
    <mergeCell ref="B195:C195"/>
    <mergeCell ref="D195:F195"/>
    <mergeCell ref="B192:C192"/>
    <mergeCell ref="B175:C175"/>
    <mergeCell ref="B181:C181"/>
    <mergeCell ref="D181:F181"/>
    <mergeCell ref="B182:C182"/>
    <mergeCell ref="D182:F182"/>
    <mergeCell ref="D198:F198"/>
    <mergeCell ref="B198:C198"/>
    <mergeCell ref="B196:C196"/>
    <mergeCell ref="D196:F196"/>
    <mergeCell ref="B197:C197"/>
    <mergeCell ref="D197:F197"/>
    <mergeCell ref="B193:C193"/>
    <mergeCell ref="D193:F193"/>
    <mergeCell ref="B194:C194"/>
    <mergeCell ref="D194:F194"/>
    <mergeCell ref="B185:C185"/>
    <mergeCell ref="D185:F185"/>
    <mergeCell ref="B188:C188"/>
    <mergeCell ref="D188:F188"/>
    <mergeCell ref="B189:C189"/>
    <mergeCell ref="D189:F189"/>
    <mergeCell ref="B190:C190"/>
    <mergeCell ref="D190:F190"/>
    <mergeCell ref="B191:C191"/>
    <mergeCell ref="D192:F192"/>
    <mergeCell ref="D175:F175"/>
    <mergeCell ref="D179:F179"/>
    <mergeCell ref="B218:C218"/>
    <mergeCell ref="D218:F218"/>
    <mergeCell ref="B219:C219"/>
    <mergeCell ref="D219:F219"/>
    <mergeCell ref="D211:F211"/>
    <mergeCell ref="B211:C211"/>
    <mergeCell ref="B216:C216"/>
    <mergeCell ref="D216:F216"/>
    <mergeCell ref="D217:F217"/>
    <mergeCell ref="D214:F214"/>
    <mergeCell ref="B105:C105"/>
    <mergeCell ref="D105:F105"/>
    <mergeCell ref="B106:C106"/>
    <mergeCell ref="D106:F106"/>
    <mergeCell ref="D108:F108"/>
    <mergeCell ref="B176:C176"/>
    <mergeCell ref="D215:F215"/>
    <mergeCell ref="B215:C215"/>
    <mergeCell ref="B212:C212"/>
    <mergeCell ref="D209:F209"/>
    <mergeCell ref="B210:C210"/>
    <mergeCell ref="D210:F210"/>
    <mergeCell ref="B205:C205"/>
    <mergeCell ref="D204:F204"/>
    <mergeCell ref="B204:C204"/>
    <mergeCell ref="D207:F207"/>
    <mergeCell ref="D205:F205"/>
    <mergeCell ref="D206:F206"/>
    <mergeCell ref="B206:C206"/>
    <mergeCell ref="D191:F191"/>
    <mergeCell ref="D176:F176"/>
    <mergeCell ref="B177:C177"/>
    <mergeCell ref="D177:F177"/>
    <mergeCell ref="B178:C178"/>
    <mergeCell ref="B111:C111"/>
    <mergeCell ref="D111:F111"/>
    <mergeCell ref="B112:C112"/>
    <mergeCell ref="D112:F112"/>
    <mergeCell ref="B113:C113"/>
    <mergeCell ref="D113:F113"/>
    <mergeCell ref="D122:F122"/>
    <mergeCell ref="B187:C187"/>
    <mergeCell ref="D187:F187"/>
    <mergeCell ref="B186:C186"/>
    <mergeCell ref="D186:F186"/>
    <mergeCell ref="B183:C183"/>
    <mergeCell ref="D183:F183"/>
    <mergeCell ref="B164:C164"/>
    <mergeCell ref="D164:F164"/>
    <mergeCell ref="B148:C148"/>
    <mergeCell ref="D148:F148"/>
    <mergeCell ref="B169:C169"/>
    <mergeCell ref="D169:F169"/>
    <mergeCell ref="B174:C174"/>
    <mergeCell ref="B143:C143"/>
    <mergeCell ref="D143:F143"/>
    <mergeCell ref="B162:C162"/>
    <mergeCell ref="D162:F162"/>
  </mergeCells>
  <phoneticPr fontId="23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B149:C159 B194 B202:C212 B222:C223 B233:C234 B51:C68 B45:C48 B37:C42 B92:C100 B85:C86 B72:C78 B213:C214 B161:C165 B183:C185 B241:C243 B14:C23 B25:C35 B81:C82 B251:C251 B188 B247:C247 B237 B110 B114" numberStoredAsText="1"/>
    <ignoredError sqref="G195:H195 G72:H72 G92:H92 G267:H267 G82:H82 G110 G247:H247 G233:H2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Opći dio</vt:lpstr>
      <vt:lpstr>Ekonomska klasifikacija</vt:lpstr>
      <vt:lpstr>Prihodi i rashodi -izvori fin.</vt:lpstr>
      <vt:lpstr>Ek. i prog.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2024-01-29T12:01:49Z</cp:lastPrinted>
  <dcterms:created xsi:type="dcterms:W3CDTF">2022-02-23T11:39:51Z</dcterms:created>
  <dcterms:modified xsi:type="dcterms:W3CDTF">2024-01-31T10:33:41Z</dcterms:modified>
</cp:coreProperties>
</file>