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racunovodstvo2\RACUNOVODSTVO\IZVJEŠTAJ O IZVRŠENJU FINAN.PLANA\2023. GODINA\6. MJESEC\"/>
    </mc:Choice>
  </mc:AlternateContent>
  <bookViews>
    <workbookView xWindow="0" yWindow="0" windowWidth="28800" windowHeight="11730" activeTab="4"/>
  </bookViews>
  <sheets>
    <sheet name="Naslovna" sheetId="6" r:id="rId1"/>
    <sheet name="Opći dio" sheetId="3" r:id="rId2"/>
    <sheet name="Ekonomska klasifikacija" sheetId="1" r:id="rId3"/>
    <sheet name="Prihodi i rashodi -izvori fin." sheetId="4" r:id="rId4"/>
    <sheet name="Ek. i prog. klasifikacij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4" l="1"/>
  <c r="B9" i="1"/>
  <c r="C41" i="4"/>
  <c r="D10" i="4"/>
  <c r="D11" i="4" s="1"/>
  <c r="C38" i="4"/>
  <c r="D38" i="4"/>
  <c r="C34" i="4"/>
  <c r="D34" i="4"/>
  <c r="C30" i="4"/>
  <c r="D30" i="4"/>
  <c r="C26" i="4"/>
  <c r="D26" i="4"/>
  <c r="C22" i="4"/>
  <c r="D22" i="4"/>
  <c r="C18" i="4"/>
  <c r="D18" i="4"/>
  <c r="C10" i="4"/>
  <c r="C40" i="4"/>
  <c r="B11" i="4"/>
  <c r="C11" i="4"/>
  <c r="F9" i="4"/>
  <c r="E9" i="4"/>
  <c r="C14" i="4"/>
  <c r="C6" i="4"/>
  <c r="D6" i="4"/>
  <c r="I134" i="5"/>
  <c r="H69" i="5"/>
  <c r="B78" i="1"/>
  <c r="C78" i="1"/>
  <c r="D78" i="1"/>
  <c r="C82" i="1"/>
  <c r="D82" i="1"/>
  <c r="C75" i="1"/>
  <c r="C74" i="1" s="1"/>
  <c r="C73" i="1" s="1"/>
  <c r="D75" i="1"/>
  <c r="D74" i="1" s="1"/>
  <c r="D73" i="1" s="1"/>
  <c r="B74" i="1"/>
  <c r="E75" i="1"/>
  <c r="C68" i="1"/>
  <c r="D68" i="1"/>
  <c r="C60" i="1"/>
  <c r="D60" i="1"/>
  <c r="C48" i="1"/>
  <c r="D48" i="1"/>
  <c r="C47" i="1"/>
  <c r="D47" i="1"/>
  <c r="D44" i="1"/>
  <c r="C35" i="1"/>
  <c r="D35" i="1"/>
  <c r="H233" i="5"/>
  <c r="H86" i="5"/>
  <c r="G86" i="5"/>
  <c r="H99" i="5"/>
  <c r="H100" i="5"/>
  <c r="G100" i="5"/>
  <c r="H101" i="5"/>
  <c r="G101" i="5"/>
  <c r="G99" i="5" s="1"/>
  <c r="I102" i="5"/>
  <c r="I248" i="5"/>
  <c r="H111" i="5"/>
  <c r="G111" i="5"/>
  <c r="I116" i="5"/>
  <c r="I107" i="5"/>
  <c r="H106" i="5"/>
  <c r="H105" i="5" s="1"/>
  <c r="G106" i="5"/>
  <c r="G105" i="5"/>
  <c r="C44" i="1"/>
  <c r="H235" i="5"/>
  <c r="H234" i="5" s="1"/>
  <c r="I236" i="5"/>
  <c r="G235" i="5"/>
  <c r="G234" i="5" s="1"/>
  <c r="D72" i="1"/>
  <c r="C72" i="1"/>
  <c r="D51" i="1"/>
  <c r="C51" i="1"/>
  <c r="H245" i="5"/>
  <c r="G245" i="5"/>
  <c r="I239" i="5"/>
  <c r="H238" i="5"/>
  <c r="H237" i="5" s="1"/>
  <c r="G238" i="5"/>
  <c r="I180" i="5"/>
  <c r="H179" i="5"/>
  <c r="H178" i="5" s="1"/>
  <c r="G179" i="5"/>
  <c r="G178" i="5" s="1"/>
  <c r="G177" i="5" s="1"/>
  <c r="G176" i="5" s="1"/>
  <c r="I83" i="5"/>
  <c r="H82" i="5"/>
  <c r="G82" i="5"/>
  <c r="H133" i="5"/>
  <c r="H132" i="5" s="1"/>
  <c r="G133" i="5"/>
  <c r="G132" i="5" s="1"/>
  <c r="F11" i="4" l="1"/>
  <c r="E11" i="4"/>
  <c r="E10" i="4"/>
  <c r="F10" i="4"/>
  <c r="F82" i="1"/>
  <c r="E82" i="1"/>
  <c r="F75" i="1"/>
  <c r="E74" i="1"/>
  <c r="F73" i="1"/>
  <c r="B73" i="1"/>
  <c r="E73" i="1" s="1"/>
  <c r="F74" i="1"/>
  <c r="F60" i="1"/>
  <c r="E60" i="1"/>
  <c r="H232" i="5"/>
  <c r="H231" i="5" s="1"/>
  <c r="I100" i="5"/>
  <c r="I99" i="5"/>
  <c r="I101" i="5"/>
  <c r="I105" i="5"/>
  <c r="I106" i="5"/>
  <c r="I234" i="5"/>
  <c r="I235" i="5"/>
  <c r="I238" i="5"/>
  <c r="G237" i="5"/>
  <c r="I178" i="5"/>
  <c r="H177" i="5"/>
  <c r="I179" i="5"/>
  <c r="I82" i="5"/>
  <c r="I132" i="5"/>
  <c r="I133" i="5"/>
  <c r="H35" i="5"/>
  <c r="I36" i="5"/>
  <c r="G35" i="5"/>
  <c r="I24" i="5"/>
  <c r="H19" i="5"/>
  <c r="G19" i="5"/>
  <c r="C17" i="3"/>
  <c r="D17" i="3"/>
  <c r="B17" i="3"/>
  <c r="F38" i="4"/>
  <c r="F37" i="4"/>
  <c r="F34" i="4"/>
  <c r="F33" i="4"/>
  <c r="F30" i="4"/>
  <c r="F29" i="4"/>
  <c r="F26" i="4"/>
  <c r="F25" i="4"/>
  <c r="F22" i="4"/>
  <c r="F21" i="4"/>
  <c r="F18" i="4"/>
  <c r="F17" i="4"/>
  <c r="F13" i="4"/>
  <c r="F6" i="4"/>
  <c r="F5" i="4"/>
  <c r="E38" i="4"/>
  <c r="E37" i="4"/>
  <c r="E34" i="4"/>
  <c r="E33" i="4"/>
  <c r="E30" i="4"/>
  <c r="E29" i="4"/>
  <c r="E26" i="4"/>
  <c r="E25" i="4"/>
  <c r="E22" i="4"/>
  <c r="E21" i="4"/>
  <c r="E18" i="4"/>
  <c r="E17" i="4"/>
  <c r="E13" i="4"/>
  <c r="E6" i="4"/>
  <c r="E5" i="4"/>
  <c r="C39" i="4"/>
  <c r="D39" i="4"/>
  <c r="C35" i="4"/>
  <c r="D35" i="4"/>
  <c r="C31" i="4"/>
  <c r="D31" i="4"/>
  <c r="C27" i="4"/>
  <c r="D27" i="4"/>
  <c r="E27" i="4" s="1"/>
  <c r="C23" i="4"/>
  <c r="D23" i="4"/>
  <c r="B39" i="4"/>
  <c r="B35" i="4"/>
  <c r="B31" i="4"/>
  <c r="B27" i="4"/>
  <c r="B23" i="4"/>
  <c r="C19" i="4"/>
  <c r="D19" i="4"/>
  <c r="B19" i="4"/>
  <c r="C15" i="4"/>
  <c r="B15" i="4"/>
  <c r="C7" i="4"/>
  <c r="D7" i="4"/>
  <c r="B7" i="4"/>
  <c r="B41" i="4"/>
  <c r="D40" i="4"/>
  <c r="F80" i="1"/>
  <c r="E80" i="1"/>
  <c r="C40" i="1"/>
  <c r="D40" i="1"/>
  <c r="B70" i="1"/>
  <c r="B69" i="1" s="1"/>
  <c r="D36" i="1"/>
  <c r="C36" i="1"/>
  <c r="D33" i="1"/>
  <c r="D32" i="1" s="1"/>
  <c r="C33" i="1"/>
  <c r="C32" i="1" s="1"/>
  <c r="D31" i="1"/>
  <c r="D30" i="1" s="1"/>
  <c r="C31" i="1"/>
  <c r="C30" i="1" s="1"/>
  <c r="B34" i="1"/>
  <c r="B32" i="1"/>
  <c r="B30" i="1"/>
  <c r="B83" i="1"/>
  <c r="D84" i="1"/>
  <c r="D83" i="1" s="1"/>
  <c r="C84" i="1"/>
  <c r="C83" i="1" s="1"/>
  <c r="D81" i="1"/>
  <c r="E81" i="1" s="1"/>
  <c r="C81" i="1"/>
  <c r="D79" i="1"/>
  <c r="C79" i="1"/>
  <c r="E72" i="1"/>
  <c r="D71" i="1"/>
  <c r="E71" i="1" s="1"/>
  <c r="C71" i="1"/>
  <c r="B49" i="1"/>
  <c r="B67" i="1"/>
  <c r="B66" i="1" s="1"/>
  <c r="D67" i="1"/>
  <c r="D66" i="1" s="1"/>
  <c r="C67" i="1"/>
  <c r="C66" i="1" s="1"/>
  <c r="D65" i="1"/>
  <c r="E65" i="1" s="1"/>
  <c r="C65" i="1"/>
  <c r="D64" i="1"/>
  <c r="C64" i="1"/>
  <c r="D63" i="1"/>
  <c r="E63" i="1" s="1"/>
  <c r="C63" i="1"/>
  <c r="D62" i="1"/>
  <c r="E62" i="1" s="1"/>
  <c r="C62" i="1"/>
  <c r="D61" i="1"/>
  <c r="C61" i="1"/>
  <c r="B59" i="1"/>
  <c r="D58" i="1"/>
  <c r="E58" i="1" s="1"/>
  <c r="C58" i="1"/>
  <c r="D57" i="1"/>
  <c r="E57" i="1" s="1"/>
  <c r="C57" i="1"/>
  <c r="D56" i="1"/>
  <c r="E56" i="1" s="1"/>
  <c r="C56" i="1"/>
  <c r="D55" i="1"/>
  <c r="E55" i="1" s="1"/>
  <c r="C55" i="1"/>
  <c r="D54" i="1"/>
  <c r="E54" i="1" s="1"/>
  <c r="C54" i="1"/>
  <c r="D53" i="1"/>
  <c r="E53" i="1" s="1"/>
  <c r="C53" i="1"/>
  <c r="D52" i="1"/>
  <c r="E52" i="1" s="1"/>
  <c r="C52" i="1"/>
  <c r="E51" i="1"/>
  <c r="D50" i="1"/>
  <c r="E50" i="1" s="1"/>
  <c r="C50" i="1"/>
  <c r="B42" i="1"/>
  <c r="E48" i="1"/>
  <c r="E47" i="1"/>
  <c r="D46" i="1"/>
  <c r="E46" i="1" s="1"/>
  <c r="C46" i="1"/>
  <c r="D45" i="1"/>
  <c r="E45" i="1" s="1"/>
  <c r="C45" i="1"/>
  <c r="D43" i="1"/>
  <c r="E43" i="1" s="1"/>
  <c r="C43" i="1"/>
  <c r="B38" i="1"/>
  <c r="D41" i="1"/>
  <c r="E41" i="1" s="1"/>
  <c r="C41" i="1"/>
  <c r="D39" i="1"/>
  <c r="E39" i="1" s="1"/>
  <c r="C39" i="1"/>
  <c r="E19" i="4" l="1"/>
  <c r="F23" i="4"/>
  <c r="F31" i="4"/>
  <c r="E35" i="4"/>
  <c r="F39" i="4"/>
  <c r="F19" i="4"/>
  <c r="F27" i="4"/>
  <c r="F7" i="4"/>
  <c r="E23" i="4"/>
  <c r="E31" i="4"/>
  <c r="E7" i="4"/>
  <c r="E39" i="4"/>
  <c r="F35" i="4"/>
  <c r="B42" i="4"/>
  <c r="C42" i="4"/>
  <c r="F40" i="4"/>
  <c r="E40" i="4"/>
  <c r="C59" i="1"/>
  <c r="D59" i="1"/>
  <c r="E59" i="1" s="1"/>
  <c r="E83" i="1"/>
  <c r="B77" i="1"/>
  <c r="B76" i="1" s="1"/>
  <c r="E66" i="1"/>
  <c r="B29" i="1"/>
  <c r="E32" i="1"/>
  <c r="G233" i="5"/>
  <c r="G232" i="5" s="1"/>
  <c r="G231" i="5" s="1"/>
  <c r="I237" i="5"/>
  <c r="H176" i="5"/>
  <c r="I176" i="5" s="1"/>
  <c r="I177" i="5"/>
  <c r="F45" i="1"/>
  <c r="C70" i="1"/>
  <c r="C69" i="1" s="1"/>
  <c r="F40" i="1"/>
  <c r="F35" i="1"/>
  <c r="E31" i="1"/>
  <c r="F61" i="1"/>
  <c r="F44" i="1"/>
  <c r="F36" i="1"/>
  <c r="F63" i="1"/>
  <c r="F51" i="1"/>
  <c r="F64" i="1"/>
  <c r="F30" i="1"/>
  <c r="C34" i="1"/>
  <c r="C29" i="1" s="1"/>
  <c r="E78" i="1"/>
  <c r="E79" i="1"/>
  <c r="E64" i="1"/>
  <c r="E44" i="1"/>
  <c r="E30" i="1"/>
  <c r="F62" i="1"/>
  <c r="F33" i="1"/>
  <c r="E40" i="1"/>
  <c r="F55" i="1"/>
  <c r="F32" i="1"/>
  <c r="E36" i="1"/>
  <c r="F84" i="1"/>
  <c r="F72" i="1"/>
  <c r="F48" i="1"/>
  <c r="F31" i="1"/>
  <c r="E35" i="1"/>
  <c r="F83" i="1"/>
  <c r="F71" i="1"/>
  <c r="E84" i="1"/>
  <c r="F81" i="1"/>
  <c r="F43" i="1"/>
  <c r="F47" i="1"/>
  <c r="D70" i="1"/>
  <c r="E33" i="1"/>
  <c r="F52" i="1"/>
  <c r="F56" i="1"/>
  <c r="F79" i="1"/>
  <c r="F46" i="1"/>
  <c r="E61" i="1"/>
  <c r="F65" i="1"/>
  <c r="E68" i="1"/>
  <c r="F66" i="1"/>
  <c r="E67" i="1"/>
  <c r="F67" i="1"/>
  <c r="F68" i="1"/>
  <c r="F53" i="1"/>
  <c r="F57" i="1"/>
  <c r="F50" i="1"/>
  <c r="F54" i="1"/>
  <c r="F58" i="1"/>
  <c r="F41" i="1"/>
  <c r="F39" i="1"/>
  <c r="D34" i="1"/>
  <c r="D29" i="1" s="1"/>
  <c r="C49" i="1"/>
  <c r="B37" i="1"/>
  <c r="D49" i="1"/>
  <c r="E49" i="1" s="1"/>
  <c r="C38" i="1"/>
  <c r="D42" i="1"/>
  <c r="E42" i="1" s="1"/>
  <c r="C42" i="1"/>
  <c r="D38" i="1"/>
  <c r="E38" i="1" s="1"/>
  <c r="F8" i="1"/>
  <c r="F10" i="1"/>
  <c r="F11" i="1"/>
  <c r="F13" i="1"/>
  <c r="F16" i="1"/>
  <c r="F19" i="1"/>
  <c r="F22" i="1"/>
  <c r="F25" i="1"/>
  <c r="E8" i="1"/>
  <c r="E10" i="1"/>
  <c r="E11" i="1"/>
  <c r="E13" i="1"/>
  <c r="E16" i="1"/>
  <c r="E19" i="1"/>
  <c r="E22" i="1"/>
  <c r="E25" i="1"/>
  <c r="C24" i="1"/>
  <c r="C23" i="1" s="1"/>
  <c r="D24" i="1"/>
  <c r="D23" i="1" s="1"/>
  <c r="C21" i="1"/>
  <c r="C20" i="1" s="1"/>
  <c r="D21" i="1"/>
  <c r="C18" i="1"/>
  <c r="C17" i="1" s="1"/>
  <c r="D18" i="1"/>
  <c r="D17" i="1" s="1"/>
  <c r="C15" i="1"/>
  <c r="C14" i="1" s="1"/>
  <c r="D15" i="1"/>
  <c r="D14" i="1" s="1"/>
  <c r="C12" i="1"/>
  <c r="D12" i="1"/>
  <c r="C9" i="1"/>
  <c r="D9" i="1"/>
  <c r="C7" i="1"/>
  <c r="D7" i="1"/>
  <c r="B28" i="1" l="1"/>
  <c r="B85" i="1" s="1"/>
  <c r="F17" i="1"/>
  <c r="I232" i="5"/>
  <c r="I233" i="5"/>
  <c r="D77" i="1"/>
  <c r="D76" i="1" s="1"/>
  <c r="F42" i="1"/>
  <c r="C77" i="1"/>
  <c r="C76" i="1" s="1"/>
  <c r="F78" i="1"/>
  <c r="E70" i="1"/>
  <c r="F70" i="1"/>
  <c r="E34" i="1"/>
  <c r="F34" i="1"/>
  <c r="D69" i="1"/>
  <c r="F29" i="1"/>
  <c r="E29" i="1"/>
  <c r="F59" i="1"/>
  <c r="F49" i="1"/>
  <c r="F38" i="1"/>
  <c r="C37" i="1"/>
  <c r="C28" i="1" s="1"/>
  <c r="F12" i="1"/>
  <c r="F14" i="1"/>
  <c r="D37" i="1"/>
  <c r="F9" i="1"/>
  <c r="F24" i="1"/>
  <c r="F23" i="1"/>
  <c r="F15" i="1"/>
  <c r="F7" i="1"/>
  <c r="F21" i="1"/>
  <c r="D20" i="1"/>
  <c r="F18" i="1"/>
  <c r="D6" i="1"/>
  <c r="C6" i="1"/>
  <c r="C5" i="1" s="1"/>
  <c r="C26" i="1" s="1"/>
  <c r="B24" i="1"/>
  <c r="B21" i="1"/>
  <c r="B20" i="1" s="1"/>
  <c r="B18" i="1"/>
  <c r="B17" i="1" s="1"/>
  <c r="E17" i="1" s="1"/>
  <c r="B15" i="1"/>
  <c r="B14" i="1" s="1"/>
  <c r="E14" i="1" s="1"/>
  <c r="B12" i="1"/>
  <c r="E12" i="1" s="1"/>
  <c r="E9" i="1"/>
  <c r="B7" i="1"/>
  <c r="D28" i="1" l="1"/>
  <c r="B6" i="1"/>
  <c r="E6" i="1" s="1"/>
  <c r="E77" i="1"/>
  <c r="F77" i="1"/>
  <c r="F69" i="1"/>
  <c r="E69" i="1"/>
  <c r="E76" i="1"/>
  <c r="F76" i="1"/>
  <c r="E37" i="1"/>
  <c r="F37" i="1"/>
  <c r="E18" i="1"/>
  <c r="E21" i="1"/>
  <c r="D5" i="1"/>
  <c r="F6" i="1"/>
  <c r="F20" i="1"/>
  <c r="E20" i="1"/>
  <c r="B23" i="1"/>
  <c r="E23" i="1" s="1"/>
  <c r="E24" i="1"/>
  <c r="E15" i="1"/>
  <c r="E7" i="1"/>
  <c r="D85" i="1" l="1"/>
  <c r="E85" i="1" s="1"/>
  <c r="E28" i="1"/>
  <c r="C85" i="1"/>
  <c r="F28" i="1"/>
  <c r="D26" i="1"/>
  <c r="F5" i="1"/>
  <c r="F26" i="1" s="1"/>
  <c r="B5" i="1"/>
  <c r="B26" i="1" s="1"/>
  <c r="F85" i="1" l="1"/>
  <c r="E5" i="1"/>
  <c r="E26" i="1" s="1"/>
  <c r="I17" i="5"/>
  <c r="I18" i="5"/>
  <c r="I20" i="5"/>
  <c r="I21" i="5"/>
  <c r="I22" i="5"/>
  <c r="I23" i="5"/>
  <c r="I26" i="5"/>
  <c r="I27" i="5"/>
  <c r="I28" i="5"/>
  <c r="I29" i="5"/>
  <c r="I30" i="5"/>
  <c r="I31" i="5"/>
  <c r="I32" i="5"/>
  <c r="I33" i="5"/>
  <c r="I34" i="5"/>
  <c r="I37" i="5"/>
  <c r="I38" i="5"/>
  <c r="I39" i="5"/>
  <c r="I42" i="5"/>
  <c r="I48" i="5"/>
  <c r="I54" i="5"/>
  <c r="I56" i="5"/>
  <c r="I58" i="5"/>
  <c r="I59" i="5"/>
  <c r="I62" i="5"/>
  <c r="I64" i="5"/>
  <c r="I65" i="5"/>
  <c r="I68" i="5"/>
  <c r="I75" i="5"/>
  <c r="I78" i="5"/>
  <c r="I85" i="5"/>
  <c r="I90" i="5"/>
  <c r="I93" i="5"/>
  <c r="I95" i="5"/>
  <c r="I97" i="5"/>
  <c r="I98" i="5"/>
  <c r="I110" i="5"/>
  <c r="I112" i="5"/>
  <c r="I113" i="5"/>
  <c r="I114" i="5"/>
  <c r="I115" i="5"/>
  <c r="I118" i="5"/>
  <c r="I119" i="5"/>
  <c r="I120" i="5"/>
  <c r="I121" i="5"/>
  <c r="I122" i="5"/>
  <c r="I124" i="5"/>
  <c r="I127" i="5"/>
  <c r="I130" i="5"/>
  <c r="I131" i="5"/>
  <c r="I138" i="5"/>
  <c r="I144" i="5"/>
  <c r="I146" i="5"/>
  <c r="I148" i="5"/>
  <c r="I151" i="5"/>
  <c r="I156" i="5"/>
  <c r="I157" i="5"/>
  <c r="I158" i="5"/>
  <c r="I159" i="5"/>
  <c r="I161" i="5"/>
  <c r="I162" i="5"/>
  <c r="I165" i="5"/>
  <c r="I169" i="5"/>
  <c r="I175" i="5"/>
  <c r="I186" i="5"/>
  <c r="I188" i="5"/>
  <c r="I194" i="5"/>
  <c r="I196" i="5"/>
  <c r="I198" i="5"/>
  <c r="I201" i="5"/>
  <c r="I206" i="5"/>
  <c r="I208" i="5"/>
  <c r="I210" i="5"/>
  <c r="I213" i="5"/>
  <c r="I219" i="5"/>
  <c r="I225" i="5"/>
  <c r="I230" i="5"/>
  <c r="I246" i="5"/>
  <c r="I247" i="5"/>
  <c r="I250" i="5"/>
  <c r="I257" i="5"/>
  <c r="I262" i="5"/>
  <c r="I263" i="5"/>
  <c r="H168" i="5" l="1"/>
  <c r="G168" i="5"/>
  <c r="G167" i="5" s="1"/>
  <c r="G166" i="5" s="1"/>
  <c r="G164" i="5"/>
  <c r="G163" i="5" s="1"/>
  <c r="H164" i="5"/>
  <c r="H160" i="5"/>
  <c r="G160" i="5"/>
  <c r="H261" i="5"/>
  <c r="G261" i="5"/>
  <c r="H256" i="5"/>
  <c r="G256" i="5"/>
  <c r="G255" i="5" s="1"/>
  <c r="G254" i="5" s="1"/>
  <c r="G253" i="5" s="1"/>
  <c r="H218" i="5"/>
  <c r="G218" i="5"/>
  <c r="H155" i="5"/>
  <c r="G155" i="5"/>
  <c r="G137" i="5"/>
  <c r="G136" i="5" s="1"/>
  <c r="G135" i="5" s="1"/>
  <c r="H137" i="5"/>
  <c r="H129" i="5"/>
  <c r="G129" i="5"/>
  <c r="G128" i="5" s="1"/>
  <c r="H117" i="5"/>
  <c r="H123" i="5"/>
  <c r="H126" i="5"/>
  <c r="G126" i="5"/>
  <c r="G125" i="5" s="1"/>
  <c r="G117" i="5"/>
  <c r="G123" i="5"/>
  <c r="H109" i="5"/>
  <c r="G109" i="5"/>
  <c r="H174" i="5"/>
  <c r="G174" i="5"/>
  <c r="G173" i="5" s="1"/>
  <c r="H89" i="5"/>
  <c r="G89" i="5"/>
  <c r="G88" i="5" s="1"/>
  <c r="H92" i="5"/>
  <c r="G92" i="5"/>
  <c r="H94" i="5"/>
  <c r="G94" i="5"/>
  <c r="H96" i="5"/>
  <c r="G96" i="5"/>
  <c r="H84" i="5"/>
  <c r="H81" i="5" s="1"/>
  <c r="G84" i="5"/>
  <c r="H67" i="5"/>
  <c r="G67" i="5"/>
  <c r="G66" i="5" s="1"/>
  <c r="H63" i="5"/>
  <c r="G63" i="5"/>
  <c r="H61" i="5"/>
  <c r="G61" i="5"/>
  <c r="H57" i="5"/>
  <c r="H55" i="5"/>
  <c r="H53" i="5"/>
  <c r="G57" i="5"/>
  <c r="G55" i="5"/>
  <c r="G53" i="5"/>
  <c r="H249" i="5"/>
  <c r="G249" i="5"/>
  <c r="H229" i="5"/>
  <c r="G229" i="5"/>
  <c r="G228" i="5" s="1"/>
  <c r="G227" i="5" s="1"/>
  <c r="G226" i="5" s="1"/>
  <c r="H224" i="5"/>
  <c r="G224" i="5"/>
  <c r="G223" i="5" s="1"/>
  <c r="G222" i="5" s="1"/>
  <c r="G221" i="5" s="1"/>
  <c r="H212" i="5"/>
  <c r="H209" i="5"/>
  <c r="H207" i="5"/>
  <c r="H205" i="5"/>
  <c r="G212" i="5"/>
  <c r="G209" i="5"/>
  <c r="G207" i="5"/>
  <c r="G205" i="5"/>
  <c r="H193" i="5"/>
  <c r="G193" i="5"/>
  <c r="H195" i="5"/>
  <c r="G195" i="5"/>
  <c r="H197" i="5"/>
  <c r="G197" i="5"/>
  <c r="H200" i="5"/>
  <c r="G200" i="5"/>
  <c r="G199" i="5" s="1"/>
  <c r="H185" i="5"/>
  <c r="G185" i="5"/>
  <c r="H187" i="5"/>
  <c r="G187" i="5"/>
  <c r="H143" i="5"/>
  <c r="G143" i="5"/>
  <c r="H145" i="5"/>
  <c r="G145" i="5"/>
  <c r="H147" i="5"/>
  <c r="G147" i="5"/>
  <c r="H150" i="5"/>
  <c r="H149" i="5" s="1"/>
  <c r="G150" i="5"/>
  <c r="G149" i="5" s="1"/>
  <c r="H74" i="5"/>
  <c r="G74" i="5"/>
  <c r="H77" i="5"/>
  <c r="G77" i="5"/>
  <c r="G76" i="5" s="1"/>
  <c r="H47" i="5"/>
  <c r="G47" i="5"/>
  <c r="G46" i="5" s="1"/>
  <c r="G45" i="5" s="1"/>
  <c r="G44" i="5" s="1"/>
  <c r="G43" i="5" s="1"/>
  <c r="H41" i="5"/>
  <c r="G41" i="5"/>
  <c r="G40" i="5" s="1"/>
  <c r="H25" i="5"/>
  <c r="G25" i="5"/>
  <c r="H16" i="5"/>
  <c r="G16" i="5"/>
  <c r="I205" i="5" l="1"/>
  <c r="I164" i="5"/>
  <c r="G81" i="5"/>
  <c r="I81" i="5" s="1"/>
  <c r="I207" i="5"/>
  <c r="I55" i="5"/>
  <c r="H163" i="5"/>
  <c r="I163" i="5" s="1"/>
  <c r="I53" i="5"/>
  <c r="I147" i="5"/>
  <c r="I174" i="5"/>
  <c r="I160" i="5"/>
  <c r="I185" i="5"/>
  <c r="I249" i="5"/>
  <c r="I96" i="5"/>
  <c r="I145" i="5"/>
  <c r="I200" i="5"/>
  <c r="I63" i="5"/>
  <c r="I94" i="5"/>
  <c r="I109" i="5"/>
  <c r="I193" i="5"/>
  <c r="I61" i="5"/>
  <c r="I155" i="5"/>
  <c r="I129" i="5"/>
  <c r="I137" i="5"/>
  <c r="I25" i="5"/>
  <c r="I19" i="5"/>
  <c r="H73" i="5"/>
  <c r="I74" i="5"/>
  <c r="H228" i="5"/>
  <c r="I229" i="5"/>
  <c r="I92" i="5"/>
  <c r="I16" i="5"/>
  <c r="I149" i="5"/>
  <c r="I150" i="5"/>
  <c r="I187" i="5"/>
  <c r="I195" i="5"/>
  <c r="I245" i="5"/>
  <c r="I57" i="5"/>
  <c r="I84" i="5"/>
  <c r="I89" i="5"/>
  <c r="H125" i="5"/>
  <c r="I125" i="5" s="1"/>
  <c r="I126" i="5"/>
  <c r="I261" i="5"/>
  <c r="I41" i="5"/>
  <c r="I209" i="5"/>
  <c r="I123" i="5"/>
  <c r="I35" i="5"/>
  <c r="I197" i="5"/>
  <c r="H66" i="5"/>
  <c r="I66" i="5" s="1"/>
  <c r="I67" i="5"/>
  <c r="I168" i="5"/>
  <c r="I117" i="5"/>
  <c r="I143" i="5"/>
  <c r="I256" i="5"/>
  <c r="H46" i="5"/>
  <c r="I46" i="5" s="1"/>
  <c r="I47" i="5"/>
  <c r="H211" i="5"/>
  <c r="I212" i="5"/>
  <c r="H76" i="5"/>
  <c r="I76" i="5" s="1"/>
  <c r="I77" i="5"/>
  <c r="H223" i="5"/>
  <c r="I223" i="5" s="1"/>
  <c r="I224" i="5"/>
  <c r="H217" i="5"/>
  <c r="I218" i="5"/>
  <c r="H167" i="5"/>
  <c r="I167" i="5" s="1"/>
  <c r="G260" i="5"/>
  <c r="G259" i="5" s="1"/>
  <c r="G258" i="5" s="1"/>
  <c r="G252" i="5" s="1"/>
  <c r="G251" i="5" s="1"/>
  <c r="H260" i="5"/>
  <c r="H255" i="5"/>
  <c r="G217" i="5"/>
  <c r="G216" i="5" s="1"/>
  <c r="G215" i="5" s="1"/>
  <c r="G214" i="5" s="1"/>
  <c r="H154" i="5"/>
  <c r="G154" i="5"/>
  <c r="G153" i="5" s="1"/>
  <c r="G152" i="5" s="1"/>
  <c r="H136" i="5"/>
  <c r="I136" i="5" s="1"/>
  <c r="H128" i="5"/>
  <c r="I128" i="5" s="1"/>
  <c r="G108" i="5"/>
  <c r="G104" i="5" s="1"/>
  <c r="G103" i="5" s="1"/>
  <c r="G91" i="5"/>
  <c r="G87" i="5" s="1"/>
  <c r="H173" i="5"/>
  <c r="H91" i="5"/>
  <c r="H88" i="5"/>
  <c r="I88" i="5" s="1"/>
  <c r="G52" i="5"/>
  <c r="H52" i="5"/>
  <c r="H60" i="5"/>
  <c r="G60" i="5"/>
  <c r="G244" i="5"/>
  <c r="G243" i="5" s="1"/>
  <c r="G242" i="5" s="1"/>
  <c r="G241" i="5" s="1"/>
  <c r="G220" i="5"/>
  <c r="H244" i="5"/>
  <c r="G204" i="5"/>
  <c r="H204" i="5"/>
  <c r="G211" i="5"/>
  <c r="G192" i="5"/>
  <c r="G191" i="5" s="1"/>
  <c r="G190" i="5" s="1"/>
  <c r="H192" i="5"/>
  <c r="H199" i="5"/>
  <c r="I199" i="5" s="1"/>
  <c r="H184" i="5"/>
  <c r="G184" i="5"/>
  <c r="G183" i="5" s="1"/>
  <c r="G182" i="5" s="1"/>
  <c r="G181" i="5" s="1"/>
  <c r="H142" i="5"/>
  <c r="G172" i="5"/>
  <c r="G171" i="5" s="1"/>
  <c r="G170" i="5" s="1"/>
  <c r="G142" i="5"/>
  <c r="G141" i="5" s="1"/>
  <c r="G140" i="5" s="1"/>
  <c r="G73" i="5"/>
  <c r="G72" i="5" s="1"/>
  <c r="G71" i="5" s="1"/>
  <c r="H15" i="5"/>
  <c r="G15" i="5"/>
  <c r="G14" i="5" s="1"/>
  <c r="G13" i="5" s="1"/>
  <c r="G12" i="5" s="1"/>
  <c r="H40" i="5"/>
  <c r="I40" i="5" s="1"/>
  <c r="G240" i="5" l="1"/>
  <c r="G80" i="5"/>
  <c r="G79" i="5" s="1"/>
  <c r="I244" i="5"/>
  <c r="I192" i="5"/>
  <c r="H72" i="5"/>
  <c r="H71" i="5" s="1"/>
  <c r="I71" i="5" s="1"/>
  <c r="H45" i="5"/>
  <c r="I45" i="5" s="1"/>
  <c r="I91" i="5"/>
  <c r="I60" i="5"/>
  <c r="I211" i="5"/>
  <c r="H222" i="5"/>
  <c r="I222" i="5" s="1"/>
  <c r="H80" i="5"/>
  <c r="H79" i="5" s="1"/>
  <c r="I79" i="5" s="1"/>
  <c r="I15" i="5"/>
  <c r="H183" i="5"/>
  <c r="I183" i="5" s="1"/>
  <c r="I184" i="5"/>
  <c r="H153" i="5"/>
  <c r="I154" i="5"/>
  <c r="H216" i="5"/>
  <c r="I217" i="5"/>
  <c r="H172" i="5"/>
  <c r="I173" i="5"/>
  <c r="H254" i="5"/>
  <c r="I255" i="5"/>
  <c r="H141" i="5"/>
  <c r="I142" i="5"/>
  <c r="H259" i="5"/>
  <c r="I259" i="5" s="1"/>
  <c r="I260" i="5"/>
  <c r="H227" i="5"/>
  <c r="I228" i="5"/>
  <c r="I204" i="5"/>
  <c r="I52" i="5"/>
  <c r="H166" i="5"/>
  <c r="I166" i="5" s="1"/>
  <c r="I73" i="5"/>
  <c r="G139" i="5"/>
  <c r="H135" i="5"/>
  <c r="I135" i="5" s="1"/>
  <c r="G70" i="5"/>
  <c r="H203" i="5"/>
  <c r="H87" i="5"/>
  <c r="I87" i="5" s="1"/>
  <c r="H51" i="5"/>
  <c r="G51" i="5"/>
  <c r="G50" i="5" s="1"/>
  <c r="G49" i="5" s="1"/>
  <c r="G11" i="5" s="1"/>
  <c r="H243" i="5"/>
  <c r="I243" i="5" s="1"/>
  <c r="G203" i="5"/>
  <c r="G202" i="5" s="1"/>
  <c r="G189" i="5" s="1"/>
  <c r="H191" i="5"/>
  <c r="I191" i="5" s="1"/>
  <c r="H14" i="5"/>
  <c r="I14" i="5" s="1"/>
  <c r="G69" i="5" l="1"/>
  <c r="G10" i="5" s="1"/>
  <c r="G9" i="5" s="1"/>
  <c r="H258" i="5"/>
  <c r="I258" i="5" s="1"/>
  <c r="I80" i="5"/>
  <c r="H221" i="5"/>
  <c r="I221" i="5" s="1"/>
  <c r="H182" i="5"/>
  <c r="I182" i="5" s="1"/>
  <c r="I72" i="5"/>
  <c r="H44" i="5"/>
  <c r="I44" i="5" s="1"/>
  <c r="H215" i="5"/>
  <c r="I216" i="5"/>
  <c r="H140" i="5"/>
  <c r="I140" i="5" s="1"/>
  <c r="I141" i="5"/>
  <c r="H152" i="5"/>
  <c r="I152" i="5" s="1"/>
  <c r="I153" i="5"/>
  <c r="I51" i="5"/>
  <c r="H253" i="5"/>
  <c r="I253" i="5" s="1"/>
  <c r="I254" i="5"/>
  <c r="H171" i="5"/>
  <c r="H170" i="5" s="1"/>
  <c r="I172" i="5"/>
  <c r="H202" i="5"/>
  <c r="I202" i="5" s="1"/>
  <c r="I203" i="5"/>
  <c r="H226" i="5"/>
  <c r="I226" i="5" s="1"/>
  <c r="I227" i="5"/>
  <c r="I86" i="5"/>
  <c r="H50" i="5"/>
  <c r="I50" i="5" s="1"/>
  <c r="H242" i="5"/>
  <c r="I242" i="5" s="1"/>
  <c r="H190" i="5"/>
  <c r="I190" i="5" s="1"/>
  <c r="H13" i="5"/>
  <c r="B20" i="3"/>
  <c r="C20" i="3"/>
  <c r="I13" i="5" l="1"/>
  <c r="D14" i="4"/>
  <c r="H181" i="5"/>
  <c r="I181" i="5" s="1"/>
  <c r="H43" i="5"/>
  <c r="I43" i="5" s="1"/>
  <c r="H252" i="5"/>
  <c r="I252" i="5" s="1"/>
  <c r="H220" i="5"/>
  <c r="I220" i="5" s="1"/>
  <c r="H139" i="5"/>
  <c r="I139" i="5" s="1"/>
  <c r="I171" i="5"/>
  <c r="I170" i="5"/>
  <c r="H214" i="5"/>
  <c r="I214" i="5" s="1"/>
  <c r="I215" i="5"/>
  <c r="G8" i="5"/>
  <c r="H49" i="5"/>
  <c r="I49" i="5" s="1"/>
  <c r="H189" i="5"/>
  <c r="I189" i="5" s="1"/>
  <c r="H241" i="5"/>
  <c r="H12" i="5"/>
  <c r="I12" i="5" s="1"/>
  <c r="D20" i="3"/>
  <c r="C21" i="3"/>
  <c r="B21" i="3"/>
  <c r="D41" i="4" l="1"/>
  <c r="F14" i="4"/>
  <c r="E14" i="4"/>
  <c r="D15" i="4"/>
  <c r="I241" i="5"/>
  <c r="I231" i="5"/>
  <c r="H251" i="5"/>
  <c r="I251" i="5" s="1"/>
  <c r="H11" i="5"/>
  <c r="I11" i="5" s="1"/>
  <c r="H240" i="5"/>
  <c r="I240" i="5" s="1"/>
  <c r="D21" i="3"/>
  <c r="E15" i="4" l="1"/>
  <c r="F15" i="4"/>
  <c r="F41" i="4"/>
  <c r="D42" i="4"/>
  <c r="E41" i="4"/>
  <c r="I111" i="5"/>
  <c r="F42" i="4" l="1"/>
  <c r="E42" i="4"/>
  <c r="H108" i="5"/>
  <c r="H104" i="5" s="1"/>
  <c r="H103" i="5" s="1"/>
  <c r="I108" i="5" l="1"/>
  <c r="I104" i="5" l="1"/>
  <c r="I103" i="5" l="1"/>
  <c r="H70" i="5"/>
  <c r="I70" i="5" l="1"/>
  <c r="H10" i="5" l="1"/>
  <c r="I69" i="5"/>
  <c r="I10" i="5" l="1"/>
  <c r="H9" i="5"/>
  <c r="I9" i="5" l="1"/>
  <c r="H8" i="5"/>
  <c r="I8" i="5" s="1"/>
</calcChain>
</file>

<file path=xl/sharedStrings.xml><?xml version="1.0" encoding="utf-8"?>
<sst xmlns="http://schemas.openxmlformats.org/spreadsheetml/2006/main" count="536" uniqueCount="277">
  <si>
    <t>Oznaka</t>
  </si>
  <si>
    <t>A. RAČUN PRIHODA I RASHODA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</si>
  <si>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</si>
  <si>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</si>
  <si>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</si>
  <si>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</si>
  <si>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</si>
  <si>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</si>
  <si>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</si>
  <si>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</si>
  <si>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</si>
  <si>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</si>
  <si>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</si>
  <si>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</si>
  <si>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</si>
  <si>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</si>
  <si>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</si>
  <si>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</si>
  <si>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</si>
  <si>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</si>
  <si>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</si>
  <si>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</si>
  <si>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</si>
  <si>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</si>
  <si>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</si>
  <si>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</si>
  <si>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</si>
  <si>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</si>
  <si>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</si>
  <si>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</si>
  <si>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</si>
  <si>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</si>
  <si>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</si>
  <si>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</si>
  <si>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</si>
  <si>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</si>
  <si>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</si>
  <si>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</si>
  <si>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</si>
  <si>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</si>
  <si>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</si>
  <si>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</si>
  <si>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</si>
  <si>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</si>
  <si>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</si>
  <si>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</si>
  <si>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</si>
  <si>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</si>
  <si>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</si>
  <si>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3294 Članarine i norme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</si>
  <si>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</si>
  <si>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</si>
  <si>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</si>
  <si>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</si>
  <si>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</si>
  <si>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</si>
  <si>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</si>
  <si>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</si>
  <si>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</si>
  <si>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</si>
  <si>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</si>
  <si>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</si>
  <si>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</si>
  <si>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424 Knjige, umjetnička djela i ostale izložbene vrijednosti</t>
  </si>
  <si>
    <t>4241 Knjige</t>
  </si>
  <si>
    <t>SVEUKUPNO RASHODI</t>
  </si>
  <si>
    <t>67 Prihodi iz nadležnog proračuna i od HZZO-a temeljem ugovornih obveza</t>
  </si>
  <si>
    <t>6711 Prihodi iz nadležnog proračuna za financiranje rashoda poslovanja</t>
  </si>
  <si>
    <t>671 Prihodi iz nadležnog proračuna za financiranje redovne djelatnosti proračunskih korisnika</t>
  </si>
  <si>
    <t>Razlika - višak/manjak</t>
  </si>
  <si>
    <t xml:space="preserve"> PRIHODI UKUPNO</t>
  </si>
  <si>
    <t>RASHODI UKUPNO</t>
  </si>
  <si>
    <t>B. RAČUN FINANCIRANJA</t>
  </si>
  <si>
    <t>8 Primici od financijske imovine i zaduživanja</t>
  </si>
  <si>
    <t>5  Izdaci za financijsku imovinu i otplate zajmova</t>
  </si>
  <si>
    <t xml:space="preserve">I. OPĆI DIO  </t>
  </si>
  <si>
    <t>638 Pmoći temeljem prijenosa EU sredstava</t>
  </si>
  <si>
    <t>6381 Tekuće pomoći temeljem prijenosa EU</t>
  </si>
  <si>
    <t>3235 zakupnine i najamnine</t>
  </si>
  <si>
    <t>Proračunski korisnik 01</t>
  </si>
  <si>
    <t>3</t>
  </si>
  <si>
    <t>Rashodi poslovanja</t>
  </si>
  <si>
    <t>32</t>
  </si>
  <si>
    <t>Materijalni rashodi</t>
  </si>
  <si>
    <t>321</t>
  </si>
  <si>
    <t>Naknade troškova zaposlenima</t>
  </si>
  <si>
    <t>3211</t>
  </si>
  <si>
    <t>3213</t>
  </si>
  <si>
    <t>322</t>
  </si>
  <si>
    <t>Rashodi za materijal i energiju</t>
  </si>
  <si>
    <t>3221</t>
  </si>
  <si>
    <t>3223</t>
  </si>
  <si>
    <t>3225</t>
  </si>
  <si>
    <t>323</t>
  </si>
  <si>
    <t>Rashodi za usluge</t>
  </si>
  <si>
    <t>3231</t>
  </si>
  <si>
    <t>3234</t>
  </si>
  <si>
    <t>3235</t>
  </si>
  <si>
    <t>3236</t>
  </si>
  <si>
    <t>3237</t>
  </si>
  <si>
    <t>3238</t>
  </si>
  <si>
    <t>3239</t>
  </si>
  <si>
    <t>329</t>
  </si>
  <si>
    <t>Ostali nespomenuti rashodi poslovanja</t>
  </si>
  <si>
    <t>3294</t>
  </si>
  <si>
    <t>3299</t>
  </si>
  <si>
    <t>34</t>
  </si>
  <si>
    <t>Financijski rashodi</t>
  </si>
  <si>
    <t>343</t>
  </si>
  <si>
    <t>Ostali financijski rashodi</t>
  </si>
  <si>
    <t>3431</t>
  </si>
  <si>
    <t>37</t>
  </si>
  <si>
    <t>Naknade građanima i kućanstvima na temelju osiguranja i druge naknade</t>
  </si>
  <si>
    <t>372</t>
  </si>
  <si>
    <t>Ostale naknade građanima i kućanstvima iz proračuna</t>
  </si>
  <si>
    <t>Postrojenja i oprema</t>
  </si>
  <si>
    <t>Opći prihodi i primici</t>
  </si>
  <si>
    <t>Rashodi za zaposlene</t>
  </si>
  <si>
    <t>Ostali rashodi za zaposlene</t>
  </si>
  <si>
    <t>Doprinosi na plaće</t>
  </si>
  <si>
    <t>Izvor  31</t>
  </si>
  <si>
    <t>Aktivnost A18054001</t>
  </si>
  <si>
    <t>MATERIJALNI I FINANCIJSKI RASHODI</t>
  </si>
  <si>
    <t>Razdjel 8</t>
  </si>
  <si>
    <t>Upravni odjel za obrazovanje, šport, socijalnu skrb i civilno društvo</t>
  </si>
  <si>
    <t>Glava 8-31</t>
  </si>
  <si>
    <t>Osnovno školstvo</t>
  </si>
  <si>
    <t>Potpore za decentralizirane izdatke</t>
  </si>
  <si>
    <t>Račun</t>
  </si>
  <si>
    <t>Index (4/3)</t>
  </si>
  <si>
    <t>Vrsta rashoda/ izdataka</t>
  </si>
  <si>
    <t>18054 DECENTRALIZIRANE FUNKCIJE - MINIMALNI FINANCIJSKI STANDARD</t>
  </si>
  <si>
    <t>Energija</t>
  </si>
  <si>
    <t>Uredski materijal I ostali materijalni rshodi</t>
  </si>
  <si>
    <t>Službena putovanja</t>
  </si>
  <si>
    <t>Stručno usavršavanje zaposlenika</t>
  </si>
  <si>
    <t>Licence</t>
  </si>
  <si>
    <t>Reprezentacija</t>
  </si>
  <si>
    <t>Aktivnost A18054003</t>
  </si>
  <si>
    <t>TEKUĆE I INVESTICIJSKO ODRŽAVANJE - MINIMALNI FINANCIJSKI STANDARD</t>
  </si>
  <si>
    <t>Usluge tekućeg i investicijskog održavanja</t>
  </si>
  <si>
    <t>18055 DECENTRALIZIRANE FUNKCIJE - IZNAD MINIMALNOG FINANCIJSKOG STANDARDA</t>
  </si>
  <si>
    <t>Aktivnost A18055002</t>
  </si>
  <si>
    <t>OSTALI PROJEKTI U OSNOVNOM ŠKOLSTVU</t>
  </si>
  <si>
    <t>Izvor  11</t>
  </si>
  <si>
    <t>Komunalne usluge</t>
  </si>
  <si>
    <t>Materijal i sirovine</t>
  </si>
  <si>
    <t>Plaće (bruto)</t>
  </si>
  <si>
    <t>Plaće za redovan rad</t>
  </si>
  <si>
    <t>Doprinosi za obvezno osiguranje u slučaju nezaposlenosti</t>
  </si>
  <si>
    <t>Zatezne kamate</t>
  </si>
  <si>
    <t>Aktivnost A18055021</t>
  </si>
  <si>
    <t>TEKUĆE I INVESTICIJSKO ODRŽAVANJE IZNAD MINIMALNOG STANDARDA</t>
  </si>
  <si>
    <t>Aktivnost A18055023</t>
  </si>
  <si>
    <t>STRUČNO RAZVOJNE SLUŽBE</t>
  </si>
  <si>
    <t>Aktivnost A18055036</t>
  </si>
  <si>
    <t>ASISTENT U NASTAVI</t>
  </si>
  <si>
    <t>Izvor  44</t>
  </si>
  <si>
    <t>Aktivnost A18055040</t>
  </si>
  <si>
    <t>SHEMA ŠKOLSKOG VOĆA</t>
  </si>
  <si>
    <t>Izvor  42</t>
  </si>
  <si>
    <t>Namjenske tekuće pomoći</t>
  </si>
  <si>
    <t>EU fondovi - pomoći</t>
  </si>
  <si>
    <t>18056 KAPITALNO ULAGANJE U ŠKOLSTVO - MINIMALNI FINANCIJSKI STANDARD</t>
  </si>
  <si>
    <t>Aktivnost A18056002</t>
  </si>
  <si>
    <t>ŠKOLSKA OPREMA</t>
  </si>
  <si>
    <t>Knjige</t>
  </si>
  <si>
    <t>Aktivnost A18054004</t>
  </si>
  <si>
    <t>REDOVNA DJELATNOST OSNOVNOG OBRAZOVANJA</t>
  </si>
  <si>
    <t>Izvor  49</t>
  </si>
  <si>
    <t>Pomoći iz državnog proračuna za plaće te ostale rashode za zaposlene</t>
  </si>
  <si>
    <t>Izvor  25</t>
  </si>
  <si>
    <t>Vlastiti prihodi proračunskih korisnika</t>
  </si>
  <si>
    <t>Troškovi sudskih postupaka</t>
  </si>
  <si>
    <t>Uredska oprema i namještaj</t>
  </si>
  <si>
    <t>Oprema za održavanje i zaštitu</t>
  </si>
  <si>
    <t>Rashodi za nabavu nefinancijske imovine</t>
  </si>
  <si>
    <t>Izvor  29</t>
  </si>
  <si>
    <t>Naknade za prijevoz, za rad na terenu i odvojeni život</t>
  </si>
  <si>
    <t>Materijal i dijelovi za tekuće i investicijsko održavanje</t>
  </si>
  <si>
    <t>Ostale usluge</t>
  </si>
  <si>
    <t>Intelektualne i osobne usluge</t>
  </si>
  <si>
    <t>Izvor  55</t>
  </si>
  <si>
    <t>Donacije i ostali namjenski prihodi proračunskih korisnika</t>
  </si>
  <si>
    <t xml:space="preserve">Izvršenje rashoda i izdataka po ekonomskoj i programskoj klasifikaciji i izvorima financiranja </t>
  </si>
  <si>
    <t>Zdravstvene i veterinarske usluge</t>
  </si>
  <si>
    <t>Naknade građanima i kućanstvima u novcu</t>
  </si>
  <si>
    <t>Naknade građanima i kućanstvima u naravi</t>
  </si>
  <si>
    <t>Knjige, umjetnička djela i ostale izložbene vrijednosti</t>
  </si>
  <si>
    <t>Višak/manjak prihoda proračunskih korisnika</t>
  </si>
  <si>
    <t>Usluge telefona, pošte i prijevoza</t>
  </si>
  <si>
    <t>18057 KAPITALNO ULAGANJE U ŠKOLSTVO - IZNAD MINIMALNOG FINANCIJSKOG STANDARDA</t>
  </si>
  <si>
    <t>Aktivnost A18057001</t>
  </si>
  <si>
    <t>NABAVA ŠKOLSKIH UDŽBENIKA</t>
  </si>
  <si>
    <t>Aktivnost A18055006</t>
  </si>
  <si>
    <t>PRODUŽENI BORAVAK</t>
  </si>
  <si>
    <t>Sažetak izvršenja po računu prihoda i rashoda i računu financiranja:</t>
  </si>
  <si>
    <t>Naziv</t>
  </si>
  <si>
    <t>Višak/manjak + Neto financiranje</t>
  </si>
  <si>
    <t>Ukupan donos viška iz prethodnh godina</t>
  </si>
  <si>
    <t>Višak iz prethodnih godina koji se potrošio</t>
  </si>
  <si>
    <t>C. RASPOLOŽIVA SREDSTVA IZ PRETHODNIH GODINA (rezultat na 922)</t>
  </si>
  <si>
    <t>Konto</t>
  </si>
  <si>
    <t>Izvršenje 2022</t>
  </si>
  <si>
    <t>Indeks  4/2</t>
  </si>
  <si>
    <t>IZVRŠENJE PRIHODA I RASHODA PREMA EKONOMSKOJ KLASIFIKACIJI</t>
  </si>
  <si>
    <t>IZVRŠENJE PRIHODA I RASHODA PREMA IZVORIMA FINANCIRANJA</t>
  </si>
  <si>
    <t>Brojčana oznaka i naziv izvora financiranja</t>
  </si>
  <si>
    <t>Indeks 4/2</t>
  </si>
  <si>
    <t>Prihodi</t>
  </si>
  <si>
    <t>Rashodi</t>
  </si>
  <si>
    <t>Razlika</t>
  </si>
  <si>
    <t>Izvor 31 - Potpore za decentralizirane izdatke</t>
  </si>
  <si>
    <t>Izvor 49 - Pomoći iz državnog proračuna za plaće te ostale rashode za zaposlene</t>
  </si>
  <si>
    <t>Izvor 25 - Vlastiti prihodi proračunskih korisnika</t>
  </si>
  <si>
    <t>Izvor 29 - Višak/manjak prihoda proračunskih korisnika</t>
  </si>
  <si>
    <t>Izvor 55 - Donacije i ostali namjenski prihodi proračunskih korisnika</t>
  </si>
  <si>
    <t>Izvor 44 - EU fondovi - pomoći</t>
  </si>
  <si>
    <t>Izvor 42 - Namjenske tekuće pomoći</t>
  </si>
  <si>
    <t>Izvor 11 - Opći prihodi i primici</t>
  </si>
  <si>
    <t>Indeks 4/3</t>
  </si>
  <si>
    <t>UKUPNO PRIHODI</t>
  </si>
  <si>
    <t>UKUPNO RASHODI</t>
  </si>
  <si>
    <t>PRENESENI VIŠAK PRIHODA</t>
  </si>
  <si>
    <r>
      <rPr>
        <b/>
        <sz val="18"/>
        <color theme="1"/>
        <rFont val="Calibri"/>
        <family val="2"/>
        <charset val="238"/>
        <scheme val="minor"/>
      </rPr>
      <t>OSNOVNA ŠKOLA MOKOŠICA, DUBROVNIK</t>
    </r>
    <r>
      <rPr>
        <sz val="11"/>
        <color theme="1"/>
        <rFont val="Calibri"/>
        <family val="2"/>
        <charset val="238"/>
        <scheme val="minor"/>
      </rPr>
      <t xml:space="preserve">
Bartola Kašića</t>
    </r>
    <r>
      <rPr>
        <i/>
        <sz val="11"/>
        <color theme="1"/>
        <rFont val="Calibri"/>
        <family val="2"/>
        <charset val="238"/>
        <scheme val="minor"/>
      </rPr>
      <t xml:space="preserve"> | 20 236 Mokošica | e-mail: ured@os-mokosica.skole.hr
Tel: 020/452-883 | OIB: 12780201511 | ŠIFRA: 19-018-009
REPUBLIKA HRVATSKA | DUBROVAČKO-NERETVANSKA ŽUPANIJA | GRAD DUBROVNIK
</t>
    </r>
  </si>
  <si>
    <t>Usluge promidžbe i informiranja</t>
  </si>
  <si>
    <t>Uredski materijal i ostali materijalni rashodi</t>
  </si>
  <si>
    <t>Sitni inventar i autogume</t>
  </si>
  <si>
    <t>Računalne usluge</t>
  </si>
  <si>
    <t>Članarine i norme</t>
  </si>
  <si>
    <t>Bankarske usluge i usluge platnog prometa</t>
  </si>
  <si>
    <t>Doprinosi za obvezno zdravstveno osiguranje</t>
  </si>
  <si>
    <t>Rashodi za nabavu i proizvedene dugotrajne imovine</t>
  </si>
  <si>
    <t>Pristojbe i naknade</t>
  </si>
  <si>
    <t>Rashodi za nabavu proizvedene dugotrajne imovine</t>
  </si>
  <si>
    <t>Službena, radna i službena odjeća</t>
  </si>
  <si>
    <t>Izvor 55</t>
  </si>
  <si>
    <t>OŠ MOKOŠICA, DUBROVNIK</t>
  </si>
  <si>
    <t>633 Pomoći proraćunu iz drugih proračuna i izvanproračunskim korisnicima</t>
  </si>
  <si>
    <t>6331 Tekuće pomoći proračunu iz drugih proračuna i izvanproračunskim korisnicima</t>
  </si>
  <si>
    <t xml:space="preserve">Indeks 4./3. </t>
  </si>
  <si>
    <t>3293 Reprezentacija</t>
  </si>
  <si>
    <t>3721 Naknade građanima i kućanstvima u novcu</t>
  </si>
  <si>
    <t>4222 Komunikacijska oprema</t>
  </si>
  <si>
    <t>4223 Oprema za održavanje i zaštitu</t>
  </si>
  <si>
    <t>IZVJEŠTAJ O IZVRŠENJU FINANCIJSKOG PLANA ZA 2023. GODINU</t>
  </si>
  <si>
    <t xml:space="preserve">KLASA: </t>
  </si>
  <si>
    <t>URBROJ:</t>
  </si>
  <si>
    <t>Službena, radna i zaštitna odjeća i obuća</t>
  </si>
  <si>
    <t>Premije osiguranja</t>
  </si>
  <si>
    <t>Ostali rashodi</t>
  </si>
  <si>
    <t>Tekuće donacije</t>
  </si>
  <si>
    <t>Tekuće donacije u naravi</t>
  </si>
  <si>
    <t>Uređaji, strojevi i oprema za ostale namjene</t>
  </si>
  <si>
    <t>Izvor  22</t>
  </si>
  <si>
    <t>Višak/manjak prihoda</t>
  </si>
  <si>
    <t>Aktivnost A18055039</t>
  </si>
  <si>
    <t>Aktivnost A18055043</t>
  </si>
  <si>
    <t>PREHRANA ZA UČENIKE U OSNOVNIM ŠKOLAMA</t>
  </si>
  <si>
    <t>3292 Premije osiguranja</t>
  </si>
  <si>
    <t>38 Ostali rashodi</t>
  </si>
  <si>
    <t>381 Tekuće donacije</t>
  </si>
  <si>
    <t>3812 Tekuće donacije u naravi</t>
  </si>
  <si>
    <t>4227 Uređaji, strojevi i oprema za ostale namjene</t>
  </si>
  <si>
    <t>Izvorni plan   2023</t>
  </si>
  <si>
    <t>Izvršenje 2023</t>
  </si>
  <si>
    <t>Tekući plan 2023</t>
  </si>
  <si>
    <t>Izvršenje plana 2023</t>
  </si>
  <si>
    <t>Izvorni plan 2023</t>
  </si>
  <si>
    <t>Izvor 22 - Višak/manjak prihoda</t>
  </si>
  <si>
    <t>GODIŠNJI  IZVJEŠTAJ O IZVRŠENJU FINANCIJSKOG PLANA ZA 2023. GODINU</t>
  </si>
  <si>
    <t>Izvršenje  2023</t>
  </si>
  <si>
    <t xml:space="preserve"> Godišnji izvještaj izvršenja financijskog plana za 2023. godinu čini izvršenje prihoda i rashoda te primitaka i izdataka po ekonomskoj klasifikaciji  te izvršenje rashoda prema izvorima i programskoj klasifikaciji.</t>
  </si>
  <si>
    <t>Na temelju Zakona o proračunu (NN 144/21) i Pravilnikom o polugodišnjem i godišnjem izvještaju o izvršenju proračuna (NN 24/13, 102/17, 1/20, 147/20) Školski odbor na 27. sjednici dana 7. srpnja 2023. godine donosi:</t>
  </si>
  <si>
    <t>2117-1-126-03-23-1</t>
  </si>
  <si>
    <t>400-01/23-01/3</t>
  </si>
  <si>
    <t>U Dubrovniku, 7.7.2023.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</si>
</sst>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b/>
      <sz val="7"/>
      <color rgb="FF000000"/>
      <name val="Arial"/>
      <family val="2"/>
      <charset val="238"/>
    </font>
    <font>
      <sz val="9"/>
      <color theme="1"/>
      <name val="Calibri Light"/>
      <family val="2"/>
      <charset val="238"/>
    </font>
    <font>
      <sz val="12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8"/>
      <color rgb="FF000000"/>
      <name val="Verdana"/>
      <family val="2"/>
      <charset val="238"/>
    </font>
    <font>
      <sz val="8"/>
      <color rgb="FF000000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000000"/>
      <name val="Calibri Light"/>
      <family val="2"/>
      <charset val="238"/>
    </font>
    <font>
      <sz val="10"/>
      <color theme="1"/>
      <name val="Verdana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2"/>
      <color rgb="FF000000"/>
      <name val="Calibri Light"/>
      <family val="2"/>
      <charset val="238"/>
    </font>
    <font>
      <sz val="11"/>
      <color theme="1"/>
      <name val="Calibri"/>
      <family val="2"/>
      <scheme val="minor"/>
    </font>
    <font>
      <b/>
      <sz val="9"/>
      <color rgb="FF7030A0"/>
      <name val="Verdana"/>
      <family val="2"/>
      <charset val="238"/>
    </font>
    <font>
      <b/>
      <sz val="9"/>
      <color theme="4" tint="-0.249977111117893"/>
      <name val="Verdana"/>
      <family val="2"/>
      <charset val="238"/>
    </font>
    <font>
      <b/>
      <sz val="9"/>
      <color rgb="FFFF0000"/>
      <name val="Verdana"/>
      <family val="2"/>
      <charset val="238"/>
    </font>
    <font>
      <b/>
      <sz val="9"/>
      <color rgb="FF00B0F0"/>
      <name val="Verdana"/>
      <family val="2"/>
      <charset val="238"/>
    </font>
    <font>
      <b/>
      <sz val="9"/>
      <color rgb="FF00B050"/>
      <name val="Verdana"/>
      <family val="2"/>
      <charset val="238"/>
    </font>
    <font>
      <b/>
      <sz val="9"/>
      <color theme="5"/>
      <name val="Verdana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theme="4" tint="-0.249977111117893"/>
      <name val="Verdana"/>
      <family val="2"/>
      <charset val="238"/>
    </font>
    <font>
      <b/>
      <sz val="10"/>
      <color rgb="FF7030A0"/>
      <name val="Verdana"/>
      <family val="2"/>
      <charset val="238"/>
    </font>
    <font>
      <b/>
      <i/>
      <sz val="8"/>
      <color theme="7" tint="-0.249977111117893"/>
      <name val="Verdana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8"/>
      <color rgb="FF7030A0"/>
      <name val="Verdana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18" fillId="0" borderId="0" xfId="0" applyFont="1" applyAlignment="1">
      <alignment wrapText="1"/>
    </xf>
    <xf numFmtId="0" fontId="18" fillId="0" borderId="0" xfId="0" applyFont="1"/>
    <xf numFmtId="0" fontId="20" fillId="0" borderId="0" xfId="0" applyFont="1"/>
    <xf numFmtId="0" fontId="22" fillId="0" borderId="0" xfId="0" applyFont="1" applyAlignment="1">
      <alignment horizontal="left" indent="1"/>
    </xf>
    <xf numFmtId="0" fontId="23" fillId="34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24" fillId="0" borderId="10" xfId="0" applyFont="1" applyBorder="1" applyAlignment="1">
      <alignment horizontal="center" vertical="center" wrapText="1"/>
    </xf>
    <xf numFmtId="4" fontId="25" fillId="33" borderId="11" xfId="0" applyNumberFormat="1" applyFont="1" applyFill="1" applyBorder="1" applyAlignment="1">
      <alignment horizontal="right" wrapText="1" indent="1"/>
    </xf>
    <xf numFmtId="4" fontId="25" fillId="33" borderId="19" xfId="0" applyNumberFormat="1" applyFont="1" applyFill="1" applyBorder="1" applyAlignment="1">
      <alignment horizontal="right" wrapText="1" indent="1"/>
    </xf>
    <xf numFmtId="0" fontId="25" fillId="33" borderId="11" xfId="0" applyFont="1" applyFill="1" applyBorder="1" applyAlignment="1">
      <alignment horizontal="left" wrapText="1"/>
    </xf>
    <xf numFmtId="0" fontId="25" fillId="33" borderId="16" xfId="0" applyFont="1" applyFill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4" fontId="20" fillId="0" borderId="0" xfId="0" applyNumberFormat="1" applyFont="1"/>
    <xf numFmtId="0" fontId="19" fillId="35" borderId="11" xfId="0" applyFont="1" applyFill="1" applyBorder="1" applyAlignment="1">
      <alignment horizontal="left" wrapText="1"/>
    </xf>
    <xf numFmtId="0" fontId="27" fillId="0" borderId="0" xfId="0" applyFont="1" applyAlignment="1">
      <alignment horizontal="left" wrapText="1"/>
    </xf>
    <xf numFmtId="0" fontId="28" fillId="33" borderId="11" xfId="0" applyFont="1" applyFill="1" applyBorder="1" applyAlignment="1">
      <alignment horizontal="left" wrapText="1"/>
    </xf>
    <xf numFmtId="0" fontId="30" fillId="0" borderId="0" xfId="0" applyFont="1"/>
    <xf numFmtId="0" fontId="31" fillId="33" borderId="11" xfId="0" applyFont="1" applyFill="1" applyBorder="1" applyAlignment="1">
      <alignment horizontal="left" wrapText="1"/>
    </xf>
    <xf numFmtId="0" fontId="22" fillId="0" borderId="0" xfId="0" applyFont="1"/>
    <xf numFmtId="0" fontId="32" fillId="0" borderId="0" xfId="0" applyFont="1"/>
    <xf numFmtId="0" fontId="33" fillId="0" borderId="0" xfId="0" applyFont="1"/>
    <xf numFmtId="0" fontId="30" fillId="0" borderId="0" xfId="0" applyFont="1" applyAlignment="1">
      <alignment horizontal="left" wrapText="1"/>
    </xf>
    <xf numFmtId="0" fontId="27" fillId="35" borderId="0" xfId="0" applyFont="1" applyFill="1" applyAlignment="1">
      <alignment horizontal="left" wrapText="1"/>
    </xf>
    <xf numFmtId="4" fontId="27" fillId="35" borderId="0" xfId="0" applyNumberFormat="1" applyFont="1" applyFill="1" applyAlignment="1">
      <alignment horizontal="left" wrapText="1"/>
    </xf>
    <xf numFmtId="0" fontId="36" fillId="35" borderId="0" xfId="0" applyFont="1" applyFill="1" applyAlignment="1">
      <alignment horizontal="left" wrapText="1"/>
    </xf>
    <xf numFmtId="0" fontId="37" fillId="35" borderId="0" xfId="0" applyFont="1" applyFill="1" applyAlignment="1">
      <alignment horizontal="left" wrapText="1"/>
    </xf>
    <xf numFmtId="0" fontId="32" fillId="0" borderId="0" xfId="0" applyFont="1" applyAlignment="1">
      <alignment horizontal="left" indent="1"/>
    </xf>
    <xf numFmtId="0" fontId="32" fillId="0" borderId="0" xfId="0" applyFont="1" applyAlignment="1">
      <alignment horizontal="left" wrapText="1"/>
    </xf>
    <xf numFmtId="0" fontId="38" fillId="35" borderId="0" xfId="0" applyFont="1" applyFill="1" applyAlignment="1">
      <alignment horizontal="left" wrapText="1"/>
    </xf>
    <xf numFmtId="0" fontId="33" fillId="35" borderId="0" xfId="0" applyFont="1" applyFill="1" applyAlignment="1">
      <alignment horizontal="left" wrapText="1"/>
    </xf>
    <xf numFmtId="0" fontId="39" fillId="35" borderId="0" xfId="0" applyFont="1" applyFill="1" applyAlignment="1">
      <alignment horizontal="left" wrapText="1"/>
    </xf>
    <xf numFmtId="0" fontId="40" fillId="35" borderId="0" xfId="0" applyFont="1" applyFill="1" applyAlignment="1">
      <alignment horizontal="left" wrapText="1"/>
    </xf>
    <xf numFmtId="0" fontId="41" fillId="35" borderId="0" xfId="0" applyFont="1" applyFill="1" applyAlignment="1">
      <alignment horizontal="left" wrapText="1"/>
    </xf>
    <xf numFmtId="0" fontId="0" fillId="0" borderId="0" xfId="0" applyFont="1" applyAlignment="1">
      <alignment horizontal="center" wrapText="1"/>
    </xf>
    <xf numFmtId="0" fontId="42" fillId="0" borderId="0" xfId="0" applyFont="1" applyBorder="1" applyAlignment="1">
      <alignment horizontal="center" vertical="center"/>
    </xf>
    <xf numFmtId="0" fontId="14" fillId="0" borderId="0" xfId="0" applyFont="1"/>
    <xf numFmtId="0" fontId="24" fillId="0" borderId="38" xfId="0" applyFont="1" applyBorder="1" applyAlignment="1">
      <alignment horizontal="center" vertical="center" wrapText="1"/>
    </xf>
    <xf numFmtId="0" fontId="25" fillId="33" borderId="39" xfId="0" applyFont="1" applyFill="1" applyBorder="1" applyAlignment="1">
      <alignment horizontal="left" wrapText="1"/>
    </xf>
    <xf numFmtId="0" fontId="24" fillId="0" borderId="20" xfId="0" applyFont="1" applyBorder="1" applyAlignment="1">
      <alignment horizontal="center" vertical="center" wrapText="1"/>
    </xf>
    <xf numFmtId="0" fontId="31" fillId="33" borderId="15" xfId="0" applyFont="1" applyFill="1" applyBorder="1" applyAlignment="1">
      <alignment horizontal="left" wrapText="1"/>
    </xf>
    <xf numFmtId="4" fontId="27" fillId="0" borderId="0" xfId="0" applyNumberFormat="1" applyFont="1" applyAlignment="1">
      <alignment horizontal="left" wrapText="1"/>
    </xf>
    <xf numFmtId="1" fontId="46" fillId="35" borderId="20" xfId="42" applyNumberFormat="1" applyFont="1" applyFill="1" applyBorder="1" applyAlignment="1" applyProtection="1">
      <alignment horizontal="center" vertical="center" wrapText="1"/>
    </xf>
    <xf numFmtId="1" fontId="46" fillId="35" borderId="21" xfId="42" applyNumberFormat="1" applyFont="1" applyFill="1" applyBorder="1" applyAlignment="1" applyProtection="1">
      <alignment horizontal="center" vertical="center" wrapText="1"/>
    </xf>
    <xf numFmtId="4" fontId="25" fillId="35" borderId="20" xfId="42" applyNumberFormat="1" applyFont="1" applyFill="1" applyBorder="1" applyAlignment="1" applyProtection="1">
      <alignment horizontal="right" vertical="center" wrapText="1"/>
    </xf>
    <xf numFmtId="4" fontId="25" fillId="35" borderId="21" xfId="42" applyNumberFormat="1" applyFont="1" applyFill="1" applyBorder="1" applyAlignment="1" applyProtection="1">
      <alignment horizontal="right" vertical="center" wrapText="1"/>
    </xf>
    <xf numFmtId="4" fontId="31" fillId="35" borderId="20" xfId="42" applyNumberFormat="1" applyFont="1" applyFill="1" applyBorder="1" applyAlignment="1" applyProtection="1">
      <alignment horizontal="right" vertical="center" wrapText="1"/>
    </xf>
    <xf numFmtId="4" fontId="31" fillId="35" borderId="21" xfId="42" applyNumberFormat="1" applyFont="1" applyFill="1" applyBorder="1" applyAlignment="1" applyProtection="1">
      <alignment horizontal="right" vertical="center" wrapText="1"/>
    </xf>
    <xf numFmtId="4" fontId="46" fillId="35" borderId="20" xfId="42" applyNumberFormat="1" applyFont="1" applyFill="1" applyBorder="1" applyAlignment="1" applyProtection="1">
      <alignment horizontal="right" vertical="center" wrapText="1"/>
    </xf>
    <xf numFmtId="4" fontId="47" fillId="35" borderId="20" xfId="42" applyNumberFormat="1" applyFont="1" applyFill="1" applyBorder="1" applyAlignment="1" applyProtection="1">
      <alignment horizontal="right" vertical="center" wrapText="1"/>
    </xf>
    <xf numFmtId="4" fontId="47" fillId="35" borderId="21" xfId="42" applyNumberFormat="1" applyFont="1" applyFill="1" applyBorder="1" applyAlignment="1" applyProtection="1">
      <alignment horizontal="right" vertical="center" wrapText="1"/>
    </xf>
    <xf numFmtId="4" fontId="48" fillId="36" borderId="20" xfId="42" applyNumberFormat="1" applyFont="1" applyFill="1" applyBorder="1" applyAlignment="1" applyProtection="1">
      <alignment horizontal="right" vertical="center" wrapText="1"/>
    </xf>
    <xf numFmtId="4" fontId="45" fillId="37" borderId="20" xfId="7" applyNumberFormat="1" applyFont="1" applyFill="1" applyBorder="1" applyAlignment="1" applyProtection="1">
      <alignment horizontal="right" vertical="center" wrapText="1"/>
    </xf>
    <xf numFmtId="0" fontId="49" fillId="35" borderId="0" xfId="0" applyFont="1" applyFill="1" applyAlignment="1">
      <alignment horizontal="left" wrapText="1"/>
    </xf>
    <xf numFmtId="0" fontId="50" fillId="35" borderId="0" xfId="0" applyFont="1" applyFill="1" applyAlignment="1">
      <alignment horizontal="left" wrapText="1"/>
    </xf>
    <xf numFmtId="0" fontId="51" fillId="35" borderId="0" xfId="0" applyFont="1" applyFill="1" applyAlignment="1">
      <alignment horizontal="left" wrapText="1"/>
    </xf>
    <xf numFmtId="0" fontId="53" fillId="35" borderId="0" xfId="0" applyFont="1" applyFill="1" applyAlignment="1">
      <alignment horizontal="left" wrapText="1"/>
    </xf>
    <xf numFmtId="4" fontId="45" fillId="38" borderId="20" xfId="7" applyNumberFormat="1" applyFont="1" applyFill="1" applyBorder="1" applyAlignment="1" applyProtection="1">
      <alignment horizontal="right" vertical="center" wrapText="1"/>
    </xf>
    <xf numFmtId="4" fontId="52" fillId="38" borderId="20" xfId="7" applyNumberFormat="1" applyFont="1" applyFill="1" applyBorder="1" applyAlignment="1" applyProtection="1">
      <alignment horizontal="right" vertical="center" wrapText="1"/>
    </xf>
    <xf numFmtId="4" fontId="28" fillId="39" borderId="20" xfId="42" applyNumberFormat="1" applyFont="1" applyFill="1" applyBorder="1" applyAlignment="1" applyProtection="1">
      <alignment horizontal="right" vertical="center" wrapText="1"/>
    </xf>
    <xf numFmtId="10" fontId="45" fillId="39" borderId="20" xfId="43" applyNumberFormat="1" applyFont="1" applyFill="1" applyBorder="1" applyAlignment="1" applyProtection="1">
      <alignment horizontal="right" vertical="center" wrapText="1"/>
    </xf>
    <xf numFmtId="10" fontId="45" fillId="39" borderId="20" xfId="42" applyNumberFormat="1" applyFont="1" applyFill="1" applyBorder="1" applyAlignment="1" applyProtection="1">
      <alignment horizontal="right" vertical="center" wrapText="1"/>
    </xf>
    <xf numFmtId="10" fontId="45" fillId="38" borderId="20" xfId="42" applyNumberFormat="1" applyFont="1" applyFill="1" applyBorder="1" applyAlignment="1" applyProtection="1">
      <alignment horizontal="right" vertical="center" wrapText="1"/>
    </xf>
    <xf numFmtId="10" fontId="45" fillId="37" borderId="20" xfId="42" applyNumberFormat="1" applyFont="1" applyFill="1" applyBorder="1" applyAlignment="1" applyProtection="1">
      <alignment horizontal="right" vertical="center" wrapText="1"/>
    </xf>
    <xf numFmtId="10" fontId="48" fillId="36" borderId="20" xfId="42" applyNumberFormat="1" applyFont="1" applyFill="1" applyBorder="1" applyAlignment="1" applyProtection="1">
      <alignment horizontal="right" vertical="center" wrapText="1"/>
    </xf>
    <xf numFmtId="10" fontId="46" fillId="35" borderId="20" xfId="42" applyNumberFormat="1" applyFont="1" applyFill="1" applyBorder="1" applyAlignment="1" applyProtection="1">
      <alignment horizontal="right" vertical="center" wrapText="1"/>
    </xf>
    <xf numFmtId="10" fontId="47" fillId="35" borderId="20" xfId="42" applyNumberFormat="1" applyFont="1" applyFill="1" applyBorder="1" applyAlignment="1" applyProtection="1">
      <alignment horizontal="right" vertical="center" wrapText="1"/>
    </xf>
    <xf numFmtId="0" fontId="31" fillId="35" borderId="22" xfId="42" applyNumberFormat="1" applyFont="1" applyFill="1" applyBorder="1" applyAlignment="1" applyProtection="1">
      <alignment horizontal="left" vertical="center" wrapText="1"/>
    </xf>
    <xf numFmtId="0" fontId="31" fillId="35" borderId="21" xfId="42" applyNumberFormat="1" applyFont="1" applyFill="1" applyBorder="1" applyAlignment="1" applyProtection="1">
      <alignment horizontal="left" vertical="center" wrapText="1"/>
    </xf>
    <xf numFmtId="0" fontId="25" fillId="35" borderId="22" xfId="42" applyNumberFormat="1" applyFont="1" applyFill="1" applyBorder="1" applyAlignment="1" applyProtection="1">
      <alignment horizontal="left" vertical="center" wrapText="1"/>
    </xf>
    <xf numFmtId="0" fontId="25" fillId="35" borderId="21" xfId="42" applyNumberFormat="1" applyFont="1" applyFill="1" applyBorder="1" applyAlignment="1" applyProtection="1">
      <alignment horizontal="left" vertical="center" wrapText="1"/>
    </xf>
    <xf numFmtId="4" fontId="31" fillId="33" borderId="11" xfId="0" applyNumberFormat="1" applyFont="1" applyFill="1" applyBorder="1" applyAlignment="1">
      <alignment horizontal="right" wrapText="1"/>
    </xf>
    <xf numFmtId="4" fontId="25" fillId="33" borderId="11" xfId="0" applyNumberFormat="1" applyFont="1" applyFill="1" applyBorder="1" applyAlignment="1">
      <alignment horizontal="right" wrapText="1"/>
    </xf>
    <xf numFmtId="0" fontId="55" fillId="0" borderId="11" xfId="0" applyFont="1" applyFill="1" applyBorder="1" applyAlignment="1">
      <alignment horizontal="left" wrapText="1"/>
    </xf>
    <xf numFmtId="4" fontId="55" fillId="0" borderId="11" xfId="0" applyNumberFormat="1" applyFont="1" applyFill="1" applyBorder="1" applyAlignment="1">
      <alignment horizontal="right" wrapText="1"/>
    </xf>
    <xf numFmtId="4" fontId="56" fillId="0" borderId="11" xfId="0" applyNumberFormat="1" applyFont="1" applyFill="1" applyBorder="1" applyAlignment="1">
      <alignment horizontal="right" wrapText="1"/>
    </xf>
    <xf numFmtId="0" fontId="56" fillId="0" borderId="11" xfId="0" applyFont="1" applyFill="1" applyBorder="1" applyAlignment="1">
      <alignment horizontal="left" wrapText="1"/>
    </xf>
    <xf numFmtId="10" fontId="55" fillId="0" borderId="11" xfId="43" applyNumberFormat="1" applyFont="1" applyFill="1" applyBorder="1" applyAlignment="1">
      <alignment horizontal="right" wrapText="1"/>
    </xf>
    <xf numFmtId="10" fontId="56" fillId="0" borderId="11" xfId="43" applyNumberFormat="1" applyFont="1" applyFill="1" applyBorder="1" applyAlignment="1">
      <alignment horizontal="right" wrapText="1"/>
    </xf>
    <xf numFmtId="0" fontId="25" fillId="33" borderId="11" xfId="0" applyNumberFormat="1" applyFont="1" applyFill="1" applyBorder="1" applyAlignment="1">
      <alignment horizontal="center" wrapText="1"/>
    </xf>
    <xf numFmtId="4" fontId="19" fillId="33" borderId="11" xfId="0" applyNumberFormat="1" applyFont="1" applyFill="1" applyBorder="1" applyAlignment="1">
      <alignment horizontal="right" wrapText="1"/>
    </xf>
    <xf numFmtId="4" fontId="19" fillId="35" borderId="11" xfId="0" applyNumberFormat="1" applyFont="1" applyFill="1" applyBorder="1" applyAlignment="1">
      <alignment horizontal="right" wrapText="1"/>
    </xf>
    <xf numFmtId="0" fontId="31" fillId="35" borderId="11" xfId="0" applyFont="1" applyFill="1" applyBorder="1" applyAlignment="1">
      <alignment horizontal="left" wrapText="1"/>
    </xf>
    <xf numFmtId="4" fontId="31" fillId="35" borderId="11" xfId="0" applyNumberFormat="1" applyFont="1" applyFill="1" applyBorder="1" applyAlignment="1">
      <alignment horizontal="right" wrapText="1"/>
    </xf>
    <xf numFmtId="10" fontId="31" fillId="35" borderId="11" xfId="43" applyNumberFormat="1" applyFont="1" applyFill="1" applyBorder="1" applyAlignment="1">
      <alignment horizontal="right" wrapText="1"/>
    </xf>
    <xf numFmtId="10" fontId="25" fillId="35" borderId="11" xfId="0" applyNumberFormat="1" applyFont="1" applyFill="1" applyBorder="1" applyAlignment="1">
      <alignment horizontal="right" wrapText="1"/>
    </xf>
    <xf numFmtId="10" fontId="31" fillId="35" borderId="11" xfId="0" applyNumberFormat="1" applyFont="1" applyFill="1" applyBorder="1" applyAlignment="1">
      <alignment horizontal="right" wrapText="1"/>
    </xf>
    <xf numFmtId="0" fontId="25" fillId="35" borderId="11" xfId="0" applyFont="1" applyFill="1" applyBorder="1" applyAlignment="1">
      <alignment horizontal="left" wrapText="1"/>
    </xf>
    <xf numFmtId="4" fontId="25" fillId="35" borderId="11" xfId="0" applyNumberFormat="1" applyFont="1" applyFill="1" applyBorder="1" applyAlignment="1">
      <alignment horizontal="right" wrapText="1"/>
    </xf>
    <xf numFmtId="4" fontId="55" fillId="35" borderId="11" xfId="0" applyNumberFormat="1" applyFont="1" applyFill="1" applyBorder="1" applyAlignment="1">
      <alignment horizontal="right" wrapText="1"/>
    </xf>
    <xf numFmtId="0" fontId="31" fillId="36" borderId="11" xfId="0" applyFont="1" applyFill="1" applyBorder="1" applyAlignment="1">
      <alignment horizontal="center" vertical="center" wrapText="1"/>
    </xf>
    <xf numFmtId="4" fontId="31" fillId="36" borderId="11" xfId="0" applyNumberFormat="1" applyFont="1" applyFill="1" applyBorder="1" applyAlignment="1">
      <alignment horizontal="center" vertical="center" wrapText="1"/>
    </xf>
    <xf numFmtId="0" fontId="55" fillId="42" borderId="11" xfId="0" applyFont="1" applyFill="1" applyBorder="1" applyAlignment="1">
      <alignment horizontal="left" wrapText="1"/>
    </xf>
    <xf numFmtId="4" fontId="55" fillId="42" borderId="11" xfId="0" applyNumberFormat="1" applyFont="1" applyFill="1" applyBorder="1" applyAlignment="1">
      <alignment horizontal="right" wrapText="1"/>
    </xf>
    <xf numFmtId="10" fontId="55" fillId="42" borderId="11" xfId="43" applyNumberFormat="1" applyFont="1" applyFill="1" applyBorder="1" applyAlignment="1">
      <alignment horizontal="right" wrapText="1"/>
    </xf>
    <xf numFmtId="0" fontId="55" fillId="42" borderId="11" xfId="0" applyFont="1" applyFill="1" applyBorder="1" applyAlignment="1">
      <alignment horizontal="left" vertical="center" wrapText="1"/>
    </xf>
    <xf numFmtId="0" fontId="31" fillId="42" borderId="11" xfId="0" applyFont="1" applyFill="1" applyBorder="1" applyAlignment="1">
      <alignment horizontal="left" wrapText="1"/>
    </xf>
    <xf numFmtId="4" fontId="31" fillId="42" borderId="11" xfId="0" applyNumberFormat="1" applyFont="1" applyFill="1" applyBorder="1" applyAlignment="1">
      <alignment horizontal="right" wrapText="1"/>
    </xf>
    <xf numFmtId="10" fontId="31" fillId="42" borderId="11" xfId="43" applyNumberFormat="1" applyFont="1" applyFill="1" applyBorder="1" applyAlignment="1">
      <alignment horizontal="right" wrapText="1"/>
    </xf>
    <xf numFmtId="10" fontId="31" fillId="42" borderId="11" xfId="0" applyNumberFormat="1" applyFont="1" applyFill="1" applyBorder="1" applyAlignment="1">
      <alignment horizontal="right" wrapText="1"/>
    </xf>
    <xf numFmtId="10" fontId="25" fillId="35" borderId="11" xfId="43" applyNumberFormat="1" applyFont="1" applyFill="1" applyBorder="1" applyAlignment="1">
      <alignment horizontal="right" wrapText="1"/>
    </xf>
    <xf numFmtId="4" fontId="54" fillId="40" borderId="11" xfId="0" applyNumberFormat="1" applyFont="1" applyFill="1" applyBorder="1" applyAlignment="1">
      <alignment horizontal="right" wrapText="1"/>
    </xf>
    <xf numFmtId="10" fontId="54" fillId="40" borderId="11" xfId="43" applyNumberFormat="1" applyFont="1" applyFill="1" applyBorder="1" applyAlignment="1">
      <alignment horizontal="right" wrapText="1"/>
    </xf>
    <xf numFmtId="0" fontId="54" fillId="40" borderId="11" xfId="0" applyFont="1" applyFill="1" applyBorder="1" applyAlignment="1">
      <alignment horizontal="left" wrapText="1"/>
    </xf>
    <xf numFmtId="0" fontId="28" fillId="41" borderId="11" xfId="0" applyFont="1" applyFill="1" applyBorder="1" applyAlignment="1">
      <alignment horizontal="left" wrapText="1"/>
    </xf>
    <xf numFmtId="4" fontId="28" fillId="41" borderId="11" xfId="0" applyNumberFormat="1" applyFont="1" applyFill="1" applyBorder="1" applyAlignment="1">
      <alignment horizontal="right" wrapText="1"/>
    </xf>
    <xf numFmtId="10" fontId="28" fillId="41" borderId="11" xfId="43" applyNumberFormat="1" applyFont="1" applyFill="1" applyBorder="1" applyAlignment="1">
      <alignment horizontal="right" wrapText="1"/>
    </xf>
    <xf numFmtId="0" fontId="28" fillId="40" borderId="11" xfId="0" applyFont="1" applyFill="1" applyBorder="1" applyAlignment="1">
      <alignment horizontal="left" wrapText="1"/>
    </xf>
    <xf numFmtId="4" fontId="28" fillId="40" borderId="11" xfId="0" applyNumberFormat="1" applyFont="1" applyFill="1" applyBorder="1" applyAlignment="1">
      <alignment horizontal="right" wrapText="1"/>
    </xf>
    <xf numFmtId="10" fontId="28" fillId="40" borderId="11" xfId="43" applyNumberFormat="1" applyFont="1" applyFill="1" applyBorder="1" applyAlignment="1">
      <alignment horizontal="right" wrapText="1"/>
    </xf>
    <xf numFmtId="10" fontId="28" fillId="41" borderId="11" xfId="0" applyNumberFormat="1" applyFont="1" applyFill="1" applyBorder="1" applyAlignment="1">
      <alignment horizontal="right" wrapText="1"/>
    </xf>
    <xf numFmtId="0" fontId="28" fillId="0" borderId="20" xfId="0" applyFont="1" applyBorder="1" applyAlignment="1">
      <alignment horizontal="center" vertical="center" wrapText="1"/>
    </xf>
    <xf numFmtId="10" fontId="57" fillId="33" borderId="20" xfId="43" applyNumberFormat="1" applyFont="1" applyFill="1" applyBorder="1" applyAlignment="1">
      <alignment horizontal="right" wrapText="1"/>
    </xf>
    <xf numFmtId="0" fontId="28" fillId="0" borderId="45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4" fontId="28" fillId="0" borderId="47" xfId="0" applyNumberFormat="1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1" fontId="28" fillId="0" borderId="44" xfId="0" applyNumberFormat="1" applyFont="1" applyBorder="1" applyAlignment="1">
      <alignment horizontal="center" vertical="center" wrapText="1"/>
    </xf>
    <xf numFmtId="0" fontId="28" fillId="33" borderId="43" xfId="0" applyFont="1" applyFill="1" applyBorder="1" applyAlignment="1">
      <alignment horizontal="left" wrapText="1"/>
    </xf>
    <xf numFmtId="10" fontId="57" fillId="33" borderId="44" xfId="43" applyNumberFormat="1" applyFont="1" applyFill="1" applyBorder="1" applyAlignment="1">
      <alignment horizontal="right" wrapText="1"/>
    </xf>
    <xf numFmtId="0" fontId="28" fillId="33" borderId="48" xfId="0" applyFont="1" applyFill="1" applyBorder="1" applyAlignment="1">
      <alignment horizontal="left" wrapText="1"/>
    </xf>
    <xf numFmtId="10" fontId="57" fillId="33" borderId="50" xfId="43" applyNumberFormat="1" applyFont="1" applyFill="1" applyBorder="1" applyAlignment="1">
      <alignment horizontal="right" wrapText="1"/>
    </xf>
    <xf numFmtId="0" fontId="45" fillId="0" borderId="54" xfId="0" applyFont="1" applyBorder="1" applyAlignment="1">
      <alignment horizontal="left" wrapText="1"/>
    </xf>
    <xf numFmtId="10" fontId="28" fillId="33" borderId="55" xfId="43" applyNumberFormat="1" applyFont="1" applyFill="1" applyBorder="1" applyAlignment="1">
      <alignment horizontal="right" wrapText="1"/>
    </xf>
    <xf numFmtId="10" fontId="57" fillId="33" borderId="56" xfId="43" applyNumberFormat="1" applyFont="1" applyFill="1" applyBorder="1" applyAlignment="1">
      <alignment horizontal="right" wrapText="1"/>
    </xf>
    <xf numFmtId="4" fontId="57" fillId="33" borderId="20" xfId="0" applyNumberFormat="1" applyFont="1" applyFill="1" applyBorder="1" applyAlignment="1">
      <alignment wrapText="1"/>
    </xf>
    <xf numFmtId="4" fontId="57" fillId="33" borderId="49" xfId="0" applyNumberFormat="1" applyFont="1" applyFill="1" applyBorder="1" applyAlignment="1">
      <alignment wrapText="1"/>
    </xf>
    <xf numFmtId="10" fontId="57" fillId="33" borderId="49" xfId="43" applyNumberFormat="1" applyFont="1" applyFill="1" applyBorder="1" applyAlignment="1">
      <alignment horizontal="right" wrapText="1"/>
    </xf>
    <xf numFmtId="0" fontId="45" fillId="43" borderId="51" xfId="0" applyFont="1" applyFill="1" applyBorder="1" applyAlignment="1">
      <alignment horizontal="left" wrapText="1"/>
    </xf>
    <xf numFmtId="10" fontId="28" fillId="43" borderId="52" xfId="43" applyNumberFormat="1" applyFont="1" applyFill="1" applyBorder="1" applyAlignment="1">
      <alignment horizontal="right" wrapText="1"/>
    </xf>
    <xf numFmtId="10" fontId="57" fillId="43" borderId="53" xfId="43" applyNumberFormat="1" applyFont="1" applyFill="1" applyBorder="1" applyAlignment="1">
      <alignment horizontal="right" wrapText="1"/>
    </xf>
    <xf numFmtId="0" fontId="45" fillId="43" borderId="18" xfId="0" applyFont="1" applyFill="1" applyBorder="1" applyAlignment="1">
      <alignment horizontal="left" wrapText="1"/>
    </xf>
    <xf numFmtId="10" fontId="28" fillId="43" borderId="19" xfId="43" applyNumberFormat="1" applyFont="1" applyFill="1" applyBorder="1" applyAlignment="1">
      <alignment horizontal="right" wrapText="1"/>
    </xf>
    <xf numFmtId="10" fontId="57" fillId="43" borderId="57" xfId="43" applyNumberFormat="1" applyFont="1" applyFill="1" applyBorder="1" applyAlignment="1">
      <alignment horizontal="right" wrapText="1"/>
    </xf>
    <xf numFmtId="4" fontId="45" fillId="43" borderId="52" xfId="0" applyNumberFormat="1" applyFont="1" applyFill="1" applyBorder="1" applyAlignment="1">
      <alignment horizontal="right" wrapText="1"/>
    </xf>
    <xf numFmtId="4" fontId="45" fillId="43" borderId="19" xfId="0" applyNumberFormat="1" applyFont="1" applyFill="1" applyBorder="1" applyAlignment="1">
      <alignment horizontal="right" wrapText="1"/>
    </xf>
    <xf numFmtId="4" fontId="45" fillId="0" borderId="55" xfId="0" applyNumberFormat="1" applyFont="1" applyBorder="1" applyAlignment="1">
      <alignment horizontal="right" wrapText="1"/>
    </xf>
    <xf numFmtId="4" fontId="25" fillId="33" borderId="39" xfId="0" applyNumberFormat="1" applyFont="1" applyFill="1" applyBorder="1" applyAlignment="1">
      <alignment horizontal="right" wrapText="1"/>
    </xf>
    <xf numFmtId="4" fontId="31" fillId="33" borderId="15" xfId="0" applyNumberFormat="1" applyFont="1" applyFill="1" applyBorder="1" applyAlignment="1">
      <alignment horizontal="right" wrapText="1"/>
    </xf>
    <xf numFmtId="4" fontId="31" fillId="33" borderId="17" xfId="0" applyNumberFormat="1" applyFont="1" applyFill="1" applyBorder="1" applyAlignment="1">
      <alignment horizontal="right" wrapText="1"/>
    </xf>
    <xf numFmtId="0" fontId="25" fillId="35" borderId="22" xfId="42" applyNumberFormat="1" applyFont="1" applyFill="1" applyBorder="1" applyAlignment="1" applyProtection="1">
      <alignment horizontal="left" vertical="center" wrapText="1"/>
    </xf>
    <xf numFmtId="0" fontId="25" fillId="35" borderId="21" xfId="42" applyNumberFormat="1" applyFont="1" applyFill="1" applyBorder="1" applyAlignment="1" applyProtection="1">
      <alignment horizontal="left" vertical="center" wrapText="1"/>
    </xf>
    <xf numFmtId="0" fontId="31" fillId="35" borderId="22" xfId="42" applyNumberFormat="1" applyFont="1" applyFill="1" applyBorder="1" applyAlignment="1" applyProtection="1">
      <alignment horizontal="left" vertical="center" wrapText="1"/>
    </xf>
    <xf numFmtId="0" fontId="31" fillId="35" borderId="21" xfId="42" applyNumberFormat="1" applyFont="1" applyFill="1" applyBorder="1" applyAlignment="1" applyProtection="1">
      <alignment horizontal="left" vertical="center" wrapText="1"/>
    </xf>
    <xf numFmtId="0" fontId="25" fillId="35" borderId="22" xfId="42" applyNumberFormat="1" applyFont="1" applyFill="1" applyBorder="1" applyAlignment="1" applyProtection="1">
      <alignment horizontal="left" vertical="center"/>
    </xf>
    <xf numFmtId="0" fontId="25" fillId="35" borderId="23" xfId="42" applyNumberFormat="1" applyFont="1" applyFill="1" applyBorder="1" applyAlignment="1" applyProtection="1">
      <alignment horizontal="left" vertical="center"/>
    </xf>
    <xf numFmtId="0" fontId="25" fillId="35" borderId="21" xfId="42" applyNumberFormat="1" applyFont="1" applyFill="1" applyBorder="1" applyAlignment="1" applyProtection="1">
      <alignment horizontal="left" vertical="center"/>
    </xf>
    <xf numFmtId="0" fontId="61" fillId="0" borderId="0" xfId="0" applyFont="1" applyBorder="1" applyAlignment="1">
      <alignment horizontal="center" vertical="center"/>
    </xf>
    <xf numFmtId="0" fontId="60" fillId="0" borderId="0" xfId="0" applyFont="1"/>
    <xf numFmtId="0" fontId="25" fillId="35" borderId="22" xfId="42" applyNumberFormat="1" applyFont="1" applyFill="1" applyBorder="1" applyAlignment="1" applyProtection="1">
      <alignment horizontal="left" vertical="center" wrapText="1"/>
    </xf>
    <xf numFmtId="0" fontId="25" fillId="35" borderId="21" xfId="42" applyNumberFormat="1" applyFont="1" applyFill="1" applyBorder="1" applyAlignment="1" applyProtection="1">
      <alignment horizontal="left" vertical="center" wrapText="1"/>
    </xf>
    <xf numFmtId="4" fontId="56" fillId="33" borderId="39" xfId="0" applyNumberFormat="1" applyFont="1" applyFill="1" applyBorder="1" applyAlignment="1">
      <alignment horizontal="right" wrapText="1"/>
    </xf>
    <xf numFmtId="0" fontId="42" fillId="0" borderId="30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6" fillId="34" borderId="0" xfId="0" applyFont="1" applyFill="1" applyAlignment="1">
      <alignment horizontal="left" vertical="center" wrapText="1"/>
    </xf>
    <xf numFmtId="0" fontId="26" fillId="0" borderId="0" xfId="0" applyFont="1" applyFill="1" applyBorder="1" applyAlignment="1" applyProtection="1">
      <alignment horizontal="left" vertical="top" wrapText="1"/>
    </xf>
    <xf numFmtId="0" fontId="21" fillId="0" borderId="0" xfId="0" applyFont="1" applyFill="1" applyBorder="1" applyAlignment="1" applyProtection="1">
      <alignment horizontal="left" vertical="center" wrapText="1"/>
    </xf>
    <xf numFmtId="0" fontId="59" fillId="0" borderId="0" xfId="0" applyFont="1" applyAlignment="1">
      <alignment horizontal="left" wrapText="1" indent="1"/>
    </xf>
    <xf numFmtId="0" fontId="60" fillId="0" borderId="0" xfId="0" applyFont="1" applyAlignment="1">
      <alignment horizontal="left" wrapText="1" indent="1"/>
    </xf>
    <xf numFmtId="0" fontId="3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2" fillId="0" borderId="0" xfId="0" applyFont="1" applyAlignment="1">
      <alignment horizontal="left" wrapText="1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8" fillId="43" borderId="43" xfId="0" applyFont="1" applyFill="1" applyBorder="1" applyAlignment="1">
      <alignment horizontal="center" vertical="center" wrapText="1"/>
    </xf>
    <xf numFmtId="0" fontId="28" fillId="43" borderId="20" xfId="0" applyFont="1" applyFill="1" applyBorder="1" applyAlignment="1">
      <alignment horizontal="center" vertical="center" wrapText="1"/>
    </xf>
    <xf numFmtId="0" fontId="28" fillId="43" borderId="44" xfId="0" applyFont="1" applyFill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25" fillId="35" borderId="22" xfId="42" applyNumberFormat="1" applyFont="1" applyFill="1" applyBorder="1" applyAlignment="1" applyProtection="1">
      <alignment horizontal="left" vertical="center" wrapText="1"/>
    </xf>
    <xf numFmtId="0" fontId="25" fillId="35" borderId="23" xfId="42" applyNumberFormat="1" applyFont="1" applyFill="1" applyBorder="1" applyAlignment="1" applyProtection="1">
      <alignment horizontal="left" vertical="center" wrapText="1"/>
    </xf>
    <xf numFmtId="0" fontId="25" fillId="35" borderId="21" xfId="42" applyNumberFormat="1" applyFont="1" applyFill="1" applyBorder="1" applyAlignment="1" applyProtection="1">
      <alignment horizontal="left" vertical="center" wrapText="1"/>
    </xf>
    <xf numFmtId="0" fontId="31" fillId="35" borderId="22" xfId="42" applyNumberFormat="1" applyFont="1" applyFill="1" applyBorder="1" applyAlignment="1" applyProtection="1">
      <alignment horizontal="left" vertical="center" wrapText="1"/>
    </xf>
    <xf numFmtId="0" fontId="31" fillId="35" borderId="23" xfId="42" applyNumberFormat="1" applyFont="1" applyFill="1" applyBorder="1" applyAlignment="1" applyProtection="1">
      <alignment horizontal="left" vertical="center" wrapText="1"/>
    </xf>
    <xf numFmtId="0" fontId="31" fillId="35" borderId="21" xfId="42" applyNumberFormat="1" applyFont="1" applyFill="1" applyBorder="1" applyAlignment="1" applyProtection="1">
      <alignment horizontal="left" vertical="center" wrapText="1"/>
    </xf>
    <xf numFmtId="0" fontId="25" fillId="35" borderId="20" xfId="42" applyNumberFormat="1" applyFont="1" applyFill="1" applyBorder="1" applyAlignment="1" applyProtection="1">
      <alignment horizontal="left" vertical="center" wrapText="1"/>
    </xf>
    <xf numFmtId="0" fontId="45" fillId="37" borderId="22" xfId="7" applyNumberFormat="1" applyFont="1" applyFill="1" applyBorder="1" applyAlignment="1" applyProtection="1">
      <alignment horizontal="left" vertical="center" wrapText="1"/>
    </xf>
    <xf numFmtId="0" fontId="45" fillId="37" borderId="23" xfId="7" applyNumberFormat="1" applyFont="1" applyFill="1" applyBorder="1" applyAlignment="1" applyProtection="1">
      <alignment horizontal="left" vertical="center" wrapText="1"/>
    </xf>
    <xf numFmtId="0" fontId="45" fillId="37" borderId="21" xfId="7" applyNumberFormat="1" applyFont="1" applyFill="1" applyBorder="1" applyAlignment="1" applyProtection="1">
      <alignment horizontal="left" vertical="center" wrapText="1"/>
    </xf>
    <xf numFmtId="0" fontId="48" fillId="36" borderId="22" xfId="8" applyNumberFormat="1" applyFont="1" applyFill="1" applyBorder="1" applyAlignment="1" applyProtection="1">
      <alignment horizontal="left" vertical="center" wrapText="1"/>
    </xf>
    <xf numFmtId="0" fontId="48" fillId="36" borderId="21" xfId="8" applyNumberFormat="1" applyFont="1" applyFill="1" applyBorder="1" applyAlignment="1" applyProtection="1">
      <alignment horizontal="left" vertical="center" wrapText="1"/>
    </xf>
    <xf numFmtId="0" fontId="48" fillId="36" borderId="22" xfId="42" applyNumberFormat="1" applyFont="1" applyFill="1" applyBorder="1" applyAlignment="1" applyProtection="1">
      <alignment horizontal="left" vertical="center" wrapText="1"/>
    </xf>
    <xf numFmtId="0" fontId="48" fillId="36" borderId="23" xfId="42" applyNumberFormat="1" applyFont="1" applyFill="1" applyBorder="1" applyAlignment="1" applyProtection="1">
      <alignment horizontal="left" vertical="center" wrapText="1"/>
    </xf>
    <xf numFmtId="0" fontId="48" fillId="36" borderId="21" xfId="42" applyNumberFormat="1" applyFont="1" applyFill="1" applyBorder="1" applyAlignment="1" applyProtection="1">
      <alignment horizontal="left" vertical="center" wrapText="1"/>
    </xf>
    <xf numFmtId="0" fontId="31" fillId="35" borderId="20" xfId="42" applyNumberFormat="1" applyFont="1" applyFill="1" applyBorder="1" applyAlignment="1" applyProtection="1">
      <alignment horizontal="left" vertical="center" wrapText="1"/>
    </xf>
    <xf numFmtId="0" fontId="45" fillId="37" borderId="20" xfId="7" applyNumberFormat="1" applyFont="1" applyFill="1" applyBorder="1" applyAlignment="1" applyProtection="1">
      <alignment horizontal="left" vertical="center" wrapText="1"/>
    </xf>
    <xf numFmtId="0" fontId="31" fillId="35" borderId="22" xfId="42" applyNumberFormat="1" applyFont="1" applyFill="1" applyBorder="1" applyAlignment="1" applyProtection="1">
      <alignment horizontal="left" vertical="center"/>
    </xf>
    <xf numFmtId="0" fontId="31" fillId="35" borderId="23" xfId="42" applyNumberFormat="1" applyFont="1" applyFill="1" applyBorder="1" applyAlignment="1" applyProtection="1">
      <alignment horizontal="left" vertical="center"/>
    </xf>
    <xf numFmtId="0" fontId="31" fillId="35" borderId="21" xfId="42" applyNumberFormat="1" applyFont="1" applyFill="1" applyBorder="1" applyAlignment="1" applyProtection="1">
      <alignment horizontal="left" vertical="center"/>
    </xf>
    <xf numFmtId="0" fontId="48" fillId="36" borderId="20" xfId="8" applyNumberFormat="1" applyFont="1" applyFill="1" applyBorder="1" applyAlignment="1" applyProtection="1">
      <alignment horizontal="left" vertical="center" wrapText="1"/>
    </xf>
    <xf numFmtId="0" fontId="48" fillId="36" borderId="20" xfId="42" applyNumberFormat="1" applyFont="1" applyFill="1" applyBorder="1" applyAlignment="1" applyProtection="1">
      <alignment horizontal="left" vertical="center" wrapText="1"/>
    </xf>
    <xf numFmtId="0" fontId="31" fillId="35" borderId="22" xfId="42" applyNumberFormat="1" applyFont="1" applyFill="1" applyBorder="1" applyAlignment="1" applyProtection="1">
      <alignment horizontal="left" vertical="top" wrapText="1"/>
    </xf>
    <xf numFmtId="0" fontId="31" fillId="35" borderId="23" xfId="42" applyNumberFormat="1" applyFont="1" applyFill="1" applyBorder="1" applyAlignment="1" applyProtection="1">
      <alignment horizontal="left" vertical="top" wrapText="1"/>
    </xf>
    <xf numFmtId="0" fontId="31" fillId="35" borderId="21" xfId="42" applyNumberFormat="1" applyFont="1" applyFill="1" applyBorder="1" applyAlignment="1" applyProtection="1">
      <alignment horizontal="left" vertical="top" wrapText="1"/>
    </xf>
    <xf numFmtId="0" fontId="25" fillId="35" borderId="22" xfId="42" applyNumberFormat="1" applyFont="1" applyFill="1" applyBorder="1" applyAlignment="1" applyProtection="1">
      <alignment horizontal="left" vertical="top" wrapText="1"/>
    </xf>
    <xf numFmtId="0" fontId="25" fillId="35" borderId="23" xfId="42" applyNumberFormat="1" applyFont="1" applyFill="1" applyBorder="1" applyAlignment="1" applyProtection="1">
      <alignment horizontal="left" vertical="top" wrapText="1"/>
    </xf>
    <xf numFmtId="0" fontId="25" fillId="35" borderId="21" xfId="42" applyNumberFormat="1" applyFont="1" applyFill="1" applyBorder="1" applyAlignment="1" applyProtection="1">
      <alignment horizontal="left" vertical="top" wrapText="1"/>
    </xf>
    <xf numFmtId="0" fontId="45" fillId="38" borderId="22" xfId="7" applyNumberFormat="1" applyFont="1" applyFill="1" applyBorder="1" applyAlignment="1" applyProtection="1">
      <alignment horizontal="left" vertical="center" wrapText="1"/>
    </xf>
    <xf numFmtId="0" fontId="45" fillId="38" borderId="23" xfId="7" applyNumberFormat="1" applyFont="1" applyFill="1" applyBorder="1" applyAlignment="1" applyProtection="1">
      <alignment horizontal="left" vertical="center" wrapText="1"/>
    </xf>
    <xf numFmtId="0" fontId="45" fillId="38" borderId="21" xfId="7" applyNumberFormat="1" applyFont="1" applyFill="1" applyBorder="1" applyAlignment="1" applyProtection="1">
      <alignment horizontal="left" vertical="center" wrapText="1"/>
    </xf>
    <xf numFmtId="0" fontId="25" fillId="35" borderId="22" xfId="42" applyNumberFormat="1" applyFont="1" applyFill="1" applyBorder="1" applyAlignment="1" applyProtection="1">
      <alignment horizontal="left" vertical="center"/>
    </xf>
    <xf numFmtId="0" fontId="25" fillId="35" borderId="23" xfId="42" applyNumberFormat="1" applyFont="1" applyFill="1" applyBorder="1" applyAlignment="1" applyProtection="1">
      <alignment horizontal="left" vertical="center"/>
    </xf>
    <xf numFmtId="0" fontId="25" fillId="35" borderId="21" xfId="42" applyNumberFormat="1" applyFont="1" applyFill="1" applyBorder="1" applyAlignment="1" applyProtection="1">
      <alignment horizontal="left" vertical="center"/>
    </xf>
    <xf numFmtId="0" fontId="25" fillId="35" borderId="22" xfId="42" applyNumberFormat="1" applyFont="1" applyFill="1" applyBorder="1" applyAlignment="1" applyProtection="1">
      <alignment vertical="center" wrapText="1"/>
    </xf>
    <xf numFmtId="0" fontId="25" fillId="35" borderId="23" xfId="42" applyNumberFormat="1" applyFont="1" applyFill="1" applyBorder="1" applyAlignment="1" applyProtection="1">
      <alignment vertical="center" wrapText="1"/>
    </xf>
    <xf numFmtId="0" fontId="25" fillId="35" borderId="21" xfId="42" applyNumberFormat="1" applyFont="1" applyFill="1" applyBorder="1" applyAlignment="1" applyProtection="1">
      <alignment vertical="center" wrapText="1"/>
    </xf>
    <xf numFmtId="0" fontId="31" fillId="35" borderId="22" xfId="42" applyNumberFormat="1" applyFont="1" applyFill="1" applyBorder="1" applyAlignment="1" applyProtection="1">
      <alignment horizontal="center" vertical="center"/>
    </xf>
    <xf numFmtId="0" fontId="31" fillId="35" borderId="23" xfId="42" applyNumberFormat="1" applyFont="1" applyFill="1" applyBorder="1" applyAlignment="1" applyProtection="1">
      <alignment horizontal="center" vertical="center"/>
    </xf>
    <xf numFmtId="0" fontId="31" fillId="35" borderId="21" xfId="42" applyNumberFormat="1" applyFont="1" applyFill="1" applyBorder="1" applyAlignment="1" applyProtection="1">
      <alignment horizontal="center" vertical="center"/>
    </xf>
    <xf numFmtId="4" fontId="28" fillId="35" borderId="20" xfId="42" applyNumberFormat="1" applyFont="1" applyFill="1" applyBorder="1" applyAlignment="1" applyProtection="1">
      <alignment horizontal="center" vertical="center" wrapText="1"/>
    </xf>
    <xf numFmtId="0" fontId="28" fillId="39" borderId="20" xfId="42" applyNumberFormat="1" applyFont="1" applyFill="1" applyBorder="1" applyAlignment="1" applyProtection="1">
      <alignment horizontal="left" vertical="center" wrapText="1"/>
    </xf>
    <xf numFmtId="0" fontId="54" fillId="39" borderId="20" xfId="42" applyNumberFormat="1" applyFont="1" applyFill="1" applyBorder="1" applyAlignment="1" applyProtection="1">
      <alignment horizontal="left" vertical="center" wrapText="1"/>
    </xf>
    <xf numFmtId="0" fontId="46" fillId="35" borderId="20" xfId="42" applyNumberFormat="1" applyFont="1" applyFill="1" applyBorder="1" applyAlignment="1" applyProtection="1">
      <alignment horizontal="center" vertical="center" wrapText="1"/>
    </xf>
    <xf numFmtId="0" fontId="58" fillId="35" borderId="20" xfId="0" applyFont="1" applyFill="1" applyBorder="1" applyAlignment="1">
      <alignment horizontal="center" vertical="center" wrapText="1"/>
    </xf>
    <xf numFmtId="0" fontId="28" fillId="35" borderId="26" xfId="42" applyNumberFormat="1" applyFont="1" applyFill="1" applyBorder="1" applyAlignment="1" applyProtection="1">
      <alignment horizontal="center" vertical="center" wrapText="1"/>
    </xf>
    <xf numFmtId="0" fontId="28" fillId="35" borderId="27" xfId="42" applyNumberFormat="1" applyFont="1" applyFill="1" applyBorder="1" applyAlignment="1" applyProtection="1">
      <alignment horizontal="center" vertical="center" wrapText="1"/>
    </xf>
    <xf numFmtId="0" fontId="28" fillId="35" borderId="28" xfId="42" applyNumberFormat="1" applyFont="1" applyFill="1" applyBorder="1" applyAlignment="1" applyProtection="1">
      <alignment horizontal="center" vertical="center" wrapText="1"/>
    </xf>
    <xf numFmtId="0" fontId="28" fillId="35" borderId="25" xfId="42" applyNumberFormat="1" applyFont="1" applyFill="1" applyBorder="1" applyAlignment="1" applyProtection="1">
      <alignment horizontal="center" vertical="center" wrapText="1"/>
    </xf>
    <xf numFmtId="0" fontId="28" fillId="35" borderId="24" xfId="42" applyNumberFormat="1" applyFont="1" applyFill="1" applyBorder="1" applyAlignment="1" applyProtection="1">
      <alignment horizontal="center" vertical="center" wrapText="1"/>
    </xf>
    <xf numFmtId="0" fontId="28" fillId="35" borderId="29" xfId="42" applyNumberFormat="1" applyFont="1" applyFill="1" applyBorder="1" applyAlignment="1" applyProtection="1">
      <alignment horizontal="center" vertical="center" wrapText="1"/>
    </xf>
    <xf numFmtId="0" fontId="45" fillId="35" borderId="20" xfId="42" applyNumberFormat="1" applyFont="1" applyFill="1" applyBorder="1" applyAlignment="1" applyProtection="1">
      <alignment horizontal="center" vertical="center" wrapText="1"/>
    </xf>
    <xf numFmtId="0" fontId="28" fillId="35" borderId="20" xfId="42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no 2" xfId="42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1"/>
  <sheetViews>
    <sheetView workbookViewId="0">
      <selection activeCell="L8" sqref="L8"/>
    </sheetView>
  </sheetViews>
  <sheetFormatPr defaultRowHeight="15" x14ac:dyDescent="0.25"/>
  <sheetData>
    <row r="2" spans="1:10" ht="26.25" customHeight="1" x14ac:dyDescent="0.25">
      <c r="A2" s="161" t="s">
        <v>224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0" x14ac:dyDescent="0.25">
      <c r="A3" s="161"/>
      <c r="B3" s="161"/>
      <c r="C3" s="161"/>
      <c r="D3" s="161"/>
      <c r="E3" s="161"/>
      <c r="F3" s="161"/>
      <c r="G3" s="161"/>
      <c r="H3" s="161"/>
      <c r="I3" s="161"/>
      <c r="J3" s="161"/>
    </row>
    <row r="4" spans="1:10" ht="37.5" customHeight="1" x14ac:dyDescent="0.25">
      <c r="A4" s="161"/>
      <c r="B4" s="161"/>
      <c r="C4" s="161"/>
      <c r="D4" s="161"/>
      <c r="E4" s="161"/>
      <c r="F4" s="161"/>
      <c r="G4" s="161"/>
      <c r="H4" s="161"/>
      <c r="I4" s="161"/>
      <c r="J4" s="161"/>
    </row>
    <row r="5" spans="1:10" ht="37.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0" ht="37.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0" ht="37.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0" ht="28.5" customHeight="1" thickBot="1" x14ac:dyDescent="0.3">
      <c r="A8" s="34"/>
      <c r="B8" s="34"/>
      <c r="C8" s="34"/>
      <c r="D8" s="34"/>
      <c r="E8" s="34"/>
      <c r="F8" s="34"/>
      <c r="G8" s="34"/>
      <c r="H8" s="34"/>
      <c r="I8" s="34"/>
      <c r="J8" s="34"/>
    </row>
    <row r="9" spans="1:10" x14ac:dyDescent="0.25">
      <c r="A9" s="152" t="s">
        <v>245</v>
      </c>
      <c r="B9" s="153"/>
      <c r="C9" s="153"/>
      <c r="D9" s="153"/>
      <c r="E9" s="153"/>
      <c r="F9" s="153"/>
      <c r="G9" s="153"/>
      <c r="H9" s="153"/>
      <c r="I9" s="153"/>
      <c r="J9" s="154"/>
    </row>
    <row r="10" spans="1:10" x14ac:dyDescent="0.25">
      <c r="A10" s="155"/>
      <c r="B10" s="156"/>
      <c r="C10" s="156"/>
      <c r="D10" s="156"/>
      <c r="E10" s="156"/>
      <c r="F10" s="156"/>
      <c r="G10" s="156"/>
      <c r="H10" s="156"/>
      <c r="I10" s="156"/>
      <c r="J10" s="157"/>
    </row>
    <row r="11" spans="1:10" x14ac:dyDescent="0.25">
      <c r="A11" s="155"/>
      <c r="B11" s="156"/>
      <c r="C11" s="156"/>
      <c r="D11" s="156"/>
      <c r="E11" s="156"/>
      <c r="F11" s="156"/>
      <c r="G11" s="156"/>
      <c r="H11" s="156"/>
      <c r="I11" s="156"/>
      <c r="J11" s="157"/>
    </row>
    <row r="12" spans="1:10" x14ac:dyDescent="0.25">
      <c r="A12" s="155"/>
      <c r="B12" s="156"/>
      <c r="C12" s="156"/>
      <c r="D12" s="156"/>
      <c r="E12" s="156"/>
      <c r="F12" s="156"/>
      <c r="G12" s="156"/>
      <c r="H12" s="156"/>
      <c r="I12" s="156"/>
      <c r="J12" s="157"/>
    </row>
    <row r="13" spans="1:10" ht="15.75" thickBot="1" x14ac:dyDescent="0.3">
      <c r="A13" s="158"/>
      <c r="B13" s="159"/>
      <c r="C13" s="159"/>
      <c r="D13" s="159"/>
      <c r="E13" s="159"/>
      <c r="F13" s="159"/>
      <c r="G13" s="159"/>
      <c r="H13" s="159"/>
      <c r="I13" s="159"/>
      <c r="J13" s="160"/>
    </row>
    <row r="14" spans="1:10" ht="28.5" x14ac:dyDescent="0.25">
      <c r="A14" s="147"/>
      <c r="B14" s="147"/>
      <c r="C14" s="147"/>
      <c r="D14" s="147"/>
      <c r="E14" s="147"/>
      <c r="F14" s="147"/>
      <c r="G14" s="35"/>
      <c r="H14" s="35"/>
      <c r="I14" s="35"/>
      <c r="J14" s="35"/>
    </row>
    <row r="15" spans="1:10" x14ac:dyDescent="0.25">
      <c r="A15" s="148"/>
      <c r="B15" s="148"/>
      <c r="C15" s="148"/>
      <c r="D15" s="148"/>
      <c r="E15" s="148"/>
      <c r="F15" s="148"/>
    </row>
    <row r="16" spans="1:10" s="36" customFormat="1" x14ac:dyDescent="0.25">
      <c r="A16" s="148" t="s">
        <v>246</v>
      </c>
      <c r="B16" s="148" t="s">
        <v>275</v>
      </c>
      <c r="C16" s="148"/>
      <c r="D16" s="148"/>
      <c r="E16" s="148"/>
      <c r="F16" s="148"/>
    </row>
    <row r="17" spans="1:6" s="36" customFormat="1" x14ac:dyDescent="0.25">
      <c r="A17" s="148" t="s">
        <v>247</v>
      </c>
      <c r="B17" s="148" t="s">
        <v>274</v>
      </c>
      <c r="C17" s="148"/>
      <c r="D17" s="148"/>
      <c r="E17" s="148"/>
      <c r="F17" s="148"/>
    </row>
    <row r="18" spans="1:6" x14ac:dyDescent="0.25">
      <c r="A18" s="148"/>
      <c r="B18" s="148"/>
      <c r="C18" s="148"/>
      <c r="D18" s="148"/>
      <c r="E18" s="148"/>
      <c r="F18" s="148"/>
    </row>
    <row r="19" spans="1:6" x14ac:dyDescent="0.25">
      <c r="A19" s="148"/>
      <c r="B19" s="148"/>
      <c r="C19" s="148"/>
      <c r="D19" s="148"/>
      <c r="E19" s="148"/>
      <c r="F19" s="148"/>
    </row>
    <row r="20" spans="1:6" x14ac:dyDescent="0.25">
      <c r="A20" s="148"/>
      <c r="B20" s="148"/>
      <c r="C20" s="148"/>
      <c r="D20" s="148"/>
      <c r="E20" s="148"/>
      <c r="F20" s="148"/>
    </row>
    <row r="21" spans="1:6" s="36" customFormat="1" x14ac:dyDescent="0.25">
      <c r="A21" s="148" t="s">
        <v>276</v>
      </c>
      <c r="B21" s="148"/>
      <c r="C21" s="148"/>
      <c r="D21" s="148"/>
      <c r="E21" s="148"/>
      <c r="F21" s="148"/>
    </row>
  </sheetData>
  <mergeCells count="2">
    <mergeCell ref="A9:J13"/>
    <mergeCell ref="A2:J4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10" workbookViewId="0">
      <selection activeCell="G9" sqref="G9"/>
    </sheetView>
  </sheetViews>
  <sheetFormatPr defaultColWidth="9.140625" defaultRowHeight="10.5" x14ac:dyDescent="0.15"/>
  <cols>
    <col min="1" max="1" width="30.28515625" style="4" customWidth="1"/>
    <col min="2" max="4" width="16.7109375" style="4" customWidth="1"/>
    <col min="5" max="16384" width="9.140625" style="4"/>
  </cols>
  <sheetData>
    <row r="1" spans="1:4" x14ac:dyDescent="0.15">
      <c r="A1" s="165" t="s">
        <v>273</v>
      </c>
      <c r="B1" s="166"/>
      <c r="C1" s="166"/>
      <c r="D1" s="166"/>
    </row>
    <row r="2" spans="1:4" ht="33.75" customHeight="1" x14ac:dyDescent="0.15">
      <c r="A2" s="166"/>
      <c r="B2" s="166"/>
      <c r="C2" s="166"/>
      <c r="D2" s="166"/>
    </row>
    <row r="4" spans="1:4" ht="24" customHeight="1" x14ac:dyDescent="0.25">
      <c r="A4" s="167" t="s">
        <v>270</v>
      </c>
      <c r="B4" s="168"/>
      <c r="C4" s="168"/>
      <c r="D4" s="168"/>
    </row>
    <row r="7" spans="1:4" x14ac:dyDescent="0.15">
      <c r="A7" s="27" t="s">
        <v>75</v>
      </c>
    </row>
    <row r="9" spans="1:4" ht="16.5" customHeight="1" x14ac:dyDescent="0.15">
      <c r="A9" s="162" t="s">
        <v>196</v>
      </c>
      <c r="B9" s="162"/>
      <c r="C9" s="162"/>
      <c r="D9" s="162"/>
    </row>
    <row r="10" spans="1:4" ht="16.5" customHeight="1" x14ac:dyDescent="0.15">
      <c r="A10" s="5"/>
      <c r="B10" s="5"/>
      <c r="C10" s="5"/>
      <c r="D10" s="5"/>
    </row>
    <row r="11" spans="1:4" x14ac:dyDescent="0.15">
      <c r="A11" s="27" t="s">
        <v>1</v>
      </c>
    </row>
    <row r="12" spans="1:4" s="6" customFormat="1" ht="11.25" thickBot="1" x14ac:dyDescent="0.2">
      <c r="A12" s="4"/>
      <c r="B12" s="4"/>
      <c r="C12" s="4"/>
      <c r="D12" s="4"/>
    </row>
    <row r="13" spans="1:4" ht="21" x14ac:dyDescent="0.15">
      <c r="A13" s="37" t="s">
        <v>197</v>
      </c>
      <c r="B13" s="37" t="s">
        <v>203</v>
      </c>
      <c r="C13" s="37" t="s">
        <v>268</v>
      </c>
      <c r="D13" s="37" t="s">
        <v>271</v>
      </c>
    </row>
    <row r="14" spans="1:4" x14ac:dyDescent="0.15">
      <c r="A14" s="39">
        <v>1</v>
      </c>
      <c r="B14" s="39">
        <v>2</v>
      </c>
      <c r="C14" s="39">
        <v>3</v>
      </c>
      <c r="D14" s="39">
        <v>4</v>
      </c>
    </row>
    <row r="15" spans="1:4" ht="15" customHeight="1" x14ac:dyDescent="0.2">
      <c r="A15" s="38" t="s">
        <v>2</v>
      </c>
      <c r="B15" s="151">
        <v>1884904.53</v>
      </c>
      <c r="C15" s="137">
        <v>1995947</v>
      </c>
      <c r="D15" s="137">
        <v>1065435.29</v>
      </c>
    </row>
    <row r="16" spans="1:4" ht="15" customHeight="1" x14ac:dyDescent="0.2">
      <c r="A16" s="10" t="s">
        <v>16</v>
      </c>
      <c r="B16" s="72">
        <v>0</v>
      </c>
      <c r="C16" s="72">
        <v>0</v>
      </c>
      <c r="D16" s="72">
        <v>0</v>
      </c>
    </row>
    <row r="17" spans="1:4" ht="15" customHeight="1" x14ac:dyDescent="0.2">
      <c r="A17" s="18" t="s">
        <v>70</v>
      </c>
      <c r="B17" s="71">
        <f>SUM(B15:B16)</f>
        <v>1884904.53</v>
      </c>
      <c r="C17" s="71">
        <f t="shared" ref="C17:D17" si="0">SUM(C15:C16)</f>
        <v>1995947</v>
      </c>
      <c r="D17" s="71">
        <f t="shared" si="0"/>
        <v>1065435.29</v>
      </c>
    </row>
    <row r="18" spans="1:4" ht="15" customHeight="1" x14ac:dyDescent="0.2">
      <c r="A18" s="10" t="s">
        <v>18</v>
      </c>
      <c r="B18" s="72">
        <v>1806564.17</v>
      </c>
      <c r="C18" s="72">
        <v>1916445</v>
      </c>
      <c r="D18" s="72">
        <v>1041860.45</v>
      </c>
    </row>
    <row r="19" spans="1:4" ht="15" customHeight="1" x14ac:dyDescent="0.2">
      <c r="A19" s="10" t="s">
        <v>59</v>
      </c>
      <c r="B19" s="72">
        <v>70989.66</v>
      </c>
      <c r="C19" s="72">
        <v>79502</v>
      </c>
      <c r="D19" s="72">
        <v>9554.8700000000008</v>
      </c>
    </row>
    <row r="20" spans="1:4" ht="15" customHeight="1" thickBot="1" x14ac:dyDescent="0.25">
      <c r="A20" s="40" t="s">
        <v>71</v>
      </c>
      <c r="B20" s="138">
        <f>SUM(B18:B19)</f>
        <v>1877553.8299999998</v>
      </c>
      <c r="C20" s="138">
        <f>SUM(C18:C19)</f>
        <v>1995947</v>
      </c>
      <c r="D20" s="138">
        <f>SUM(D18:D19)</f>
        <v>1051415.32</v>
      </c>
    </row>
    <row r="21" spans="1:4" ht="15" customHeight="1" thickBot="1" x14ac:dyDescent="0.25">
      <c r="A21" s="11" t="s">
        <v>69</v>
      </c>
      <c r="B21" s="139">
        <f>B17-B20</f>
        <v>7350.7000000001863</v>
      </c>
      <c r="C21" s="139">
        <f t="shared" ref="C21:D21" si="1">C17-C20</f>
        <v>0</v>
      </c>
      <c r="D21" s="139">
        <f t="shared" si="1"/>
        <v>14019.969999999972</v>
      </c>
    </row>
    <row r="22" spans="1:4" ht="15" customHeight="1" x14ac:dyDescent="0.15">
      <c r="A22" s="6"/>
    </row>
    <row r="23" spans="1:4" ht="15" customHeight="1" x14ac:dyDescent="0.15">
      <c r="A23" s="6"/>
    </row>
    <row r="24" spans="1:4" ht="15" customHeight="1" x14ac:dyDescent="0.15">
      <c r="A24" s="28" t="s">
        <v>72</v>
      </c>
    </row>
    <row r="25" spans="1:4" ht="15" customHeight="1" thickBot="1" x14ac:dyDescent="0.2">
      <c r="A25" s="6"/>
    </row>
    <row r="26" spans="1:4" ht="21" customHeight="1" thickBot="1" x14ac:dyDescent="0.2">
      <c r="A26" s="7" t="s">
        <v>0</v>
      </c>
      <c r="B26" s="7" t="s">
        <v>203</v>
      </c>
      <c r="C26" s="7" t="s">
        <v>268</v>
      </c>
      <c r="D26" s="7" t="s">
        <v>271</v>
      </c>
    </row>
    <row r="27" spans="1:4" ht="15" customHeight="1" x14ac:dyDescent="0.15">
      <c r="A27" s="39">
        <v>1</v>
      </c>
      <c r="B27" s="39">
        <v>2</v>
      </c>
      <c r="C27" s="39">
        <v>3</v>
      </c>
      <c r="D27" s="39">
        <v>4</v>
      </c>
    </row>
    <row r="28" spans="1:4" ht="21" customHeight="1" x14ac:dyDescent="0.2">
      <c r="A28" s="10" t="s">
        <v>73</v>
      </c>
      <c r="B28" s="72">
        <v>0</v>
      </c>
      <c r="C28" s="72">
        <v>0</v>
      </c>
      <c r="D28" s="72">
        <v>0</v>
      </c>
    </row>
    <row r="29" spans="1:4" ht="24" customHeight="1" thickBot="1" x14ac:dyDescent="0.25">
      <c r="A29" s="10" t="s">
        <v>74</v>
      </c>
      <c r="B29" s="72">
        <v>0</v>
      </c>
      <c r="C29" s="72">
        <v>0</v>
      </c>
      <c r="D29" s="72">
        <v>0</v>
      </c>
    </row>
    <row r="30" spans="1:4" ht="15" customHeight="1" thickBot="1" x14ac:dyDescent="0.25">
      <c r="A30" s="11" t="s">
        <v>198</v>
      </c>
      <c r="B30" s="139">
        <v>0</v>
      </c>
      <c r="C30" s="139">
        <v>0</v>
      </c>
      <c r="D30" s="139">
        <v>0</v>
      </c>
    </row>
    <row r="31" spans="1:4" ht="15" customHeight="1" x14ac:dyDescent="0.15">
      <c r="A31" s="6"/>
    </row>
    <row r="32" spans="1:4" ht="15" customHeight="1" x14ac:dyDescent="0.15">
      <c r="A32" s="6"/>
    </row>
    <row r="33" spans="1:4" ht="15" customHeight="1" x14ac:dyDescent="0.15">
      <c r="A33" s="169" t="s">
        <v>201</v>
      </c>
      <c r="B33" s="169"/>
      <c r="C33" s="169"/>
      <c r="D33" s="169"/>
    </row>
    <row r="34" spans="1:4" ht="15" customHeight="1" thickBot="1" x14ac:dyDescent="0.2">
      <c r="A34" s="6"/>
    </row>
    <row r="35" spans="1:4" ht="24.75" customHeight="1" thickBot="1" x14ac:dyDescent="0.2">
      <c r="A35" s="7" t="s">
        <v>0</v>
      </c>
      <c r="B35" s="7" t="s">
        <v>203</v>
      </c>
      <c r="C35" s="7" t="s">
        <v>268</v>
      </c>
      <c r="D35" s="7" t="s">
        <v>271</v>
      </c>
    </row>
    <row r="36" spans="1:4" ht="15" customHeight="1" x14ac:dyDescent="0.15">
      <c r="A36" s="39">
        <v>1</v>
      </c>
      <c r="B36" s="39">
        <v>2</v>
      </c>
      <c r="C36" s="39">
        <v>3</v>
      </c>
      <c r="D36" s="39">
        <v>4</v>
      </c>
    </row>
    <row r="37" spans="1:4" ht="15" customHeight="1" thickBot="1" x14ac:dyDescent="0.25">
      <c r="A37" s="8" t="s">
        <v>199</v>
      </c>
      <c r="B37" s="8">
        <v>7350.7</v>
      </c>
      <c r="C37" s="8">
        <v>0</v>
      </c>
      <c r="D37" s="8">
        <v>14019.97</v>
      </c>
    </row>
    <row r="38" spans="1:4" ht="25.5" customHeight="1" thickBot="1" x14ac:dyDescent="0.25">
      <c r="A38" s="12" t="s">
        <v>200</v>
      </c>
      <c r="B38" s="9">
        <v>7350.7</v>
      </c>
      <c r="C38" s="9">
        <v>0</v>
      </c>
      <c r="D38" s="9"/>
    </row>
    <row r="39" spans="1:4" x14ac:dyDescent="0.15">
      <c r="A39" s="6"/>
    </row>
    <row r="40" spans="1:4" x14ac:dyDescent="0.15">
      <c r="A40" s="6"/>
    </row>
    <row r="41" spans="1:4" ht="38.25" customHeight="1" x14ac:dyDescent="0.15">
      <c r="A41" s="163" t="s">
        <v>272</v>
      </c>
      <c r="B41" s="163"/>
      <c r="C41" s="163"/>
      <c r="D41" s="163"/>
    </row>
    <row r="42" spans="1:4" ht="10.5" customHeight="1" x14ac:dyDescent="0.15">
      <c r="A42" s="164"/>
      <c r="B42" s="164"/>
      <c r="C42" s="164"/>
      <c r="D42" s="164"/>
    </row>
    <row r="43" spans="1:4" ht="10.5" customHeight="1" x14ac:dyDescent="0.15">
      <c r="A43" s="164"/>
      <c r="B43" s="164"/>
      <c r="C43" s="164"/>
      <c r="D43" s="164"/>
    </row>
  </sheetData>
  <mergeCells count="7">
    <mergeCell ref="A9:D9"/>
    <mergeCell ref="A41:D41"/>
    <mergeCell ref="A42:D42"/>
    <mergeCell ref="A43:D43"/>
    <mergeCell ref="A1:D2"/>
    <mergeCell ref="A4:D4"/>
    <mergeCell ref="A33:D33"/>
  </mergeCells>
  <pageMargins left="0.2" right="0.2" top="0.46" bottom="0.31" header="0.21" footer="0.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showGridLines="0" topLeftCell="A64" zoomScaleNormal="100" workbookViewId="0">
      <selection activeCell="H78" sqref="H78"/>
    </sheetView>
  </sheetViews>
  <sheetFormatPr defaultColWidth="8.85546875" defaultRowHeight="12" x14ac:dyDescent="0.2"/>
  <cols>
    <col min="1" max="1" width="35.7109375" style="1" customWidth="1"/>
    <col min="2" max="2" width="14.28515625" style="3" bestFit="1" customWidth="1"/>
    <col min="3" max="3" width="15.28515625" style="3" customWidth="1"/>
    <col min="4" max="4" width="15.7109375" style="3" customWidth="1"/>
    <col min="5" max="5" width="9.140625" style="3" customWidth="1"/>
    <col min="6" max="6" width="11.5703125" style="3" customWidth="1"/>
    <col min="7" max="16384" width="8.85546875" style="2"/>
  </cols>
  <sheetData>
    <row r="1" spans="1:6" s="1" customFormat="1" ht="56.25" customHeight="1" thickBot="1" x14ac:dyDescent="0.25">
      <c r="A1" s="170" t="s">
        <v>205</v>
      </c>
      <c r="B1" s="171"/>
      <c r="C1" s="171"/>
      <c r="D1" s="171"/>
      <c r="E1" s="171"/>
      <c r="F1" s="172"/>
    </row>
    <row r="2" spans="1:6" ht="39.75" customHeight="1" x14ac:dyDescent="0.2">
      <c r="A2" s="90" t="s">
        <v>202</v>
      </c>
      <c r="B2" s="91" t="s">
        <v>203</v>
      </c>
      <c r="C2" s="91" t="s">
        <v>264</v>
      </c>
      <c r="D2" s="91" t="s">
        <v>265</v>
      </c>
      <c r="E2" s="90" t="s">
        <v>204</v>
      </c>
      <c r="F2" s="90" t="s">
        <v>240</v>
      </c>
    </row>
    <row r="3" spans="1:6" ht="14.25" customHeight="1" x14ac:dyDescent="0.2">
      <c r="A3" s="79">
        <v>1</v>
      </c>
      <c r="B3" s="79">
        <v>2</v>
      </c>
      <c r="C3" s="79">
        <v>3</v>
      </c>
      <c r="D3" s="79">
        <v>4</v>
      </c>
      <c r="E3" s="79">
        <v>5</v>
      </c>
      <c r="F3" s="79">
        <v>6</v>
      </c>
    </row>
    <row r="4" spans="1:6" ht="21.75" customHeight="1" x14ac:dyDescent="0.2">
      <c r="A4" s="16" t="s">
        <v>1</v>
      </c>
      <c r="B4" s="71"/>
      <c r="C4" s="71"/>
      <c r="D4" s="71"/>
      <c r="E4" s="71"/>
      <c r="F4" s="72"/>
    </row>
    <row r="5" spans="1:6" s="17" customFormat="1" ht="21.75" customHeight="1" x14ac:dyDescent="0.2">
      <c r="A5" s="103" t="s">
        <v>2</v>
      </c>
      <c r="B5" s="101">
        <f>B6+B14+B17+B20+B23</f>
        <v>1869177.51</v>
      </c>
      <c r="C5" s="101">
        <f t="shared" ref="C5:D5" si="0">C6+C14+C17+C20+C23</f>
        <v>1995947</v>
      </c>
      <c r="D5" s="101">
        <f t="shared" si="0"/>
        <v>1065435.29</v>
      </c>
      <c r="E5" s="102">
        <f>+IFERROR(D5/B5,)</f>
        <v>0.57000219845358613</v>
      </c>
      <c r="F5" s="102">
        <f>+IFERROR(D5/C5,)</f>
        <v>0.5337993894627463</v>
      </c>
    </row>
    <row r="6" spans="1:6" ht="21.75" customHeight="1" x14ac:dyDescent="0.2">
      <c r="A6" s="92" t="s">
        <v>3</v>
      </c>
      <c r="B6" s="93">
        <f>B7+B9+B12</f>
        <v>1422969.81</v>
      </c>
      <c r="C6" s="93">
        <f t="shared" ref="C6:D6" si="1">C7+C9+C12</f>
        <v>1482294</v>
      </c>
      <c r="D6" s="93">
        <f t="shared" si="1"/>
        <v>843334.96</v>
      </c>
      <c r="E6" s="94">
        <f t="shared" ref="E6:E25" si="2">+IFERROR(D6/B6,)</f>
        <v>0.59265836426986451</v>
      </c>
      <c r="F6" s="94">
        <f t="shared" ref="F6:F25" si="3">+IFERROR(D6/C6,)</f>
        <v>0.56893906337069433</v>
      </c>
    </row>
    <row r="7" spans="1:6" ht="21.75" customHeight="1" x14ac:dyDescent="0.2">
      <c r="A7" s="73" t="s">
        <v>238</v>
      </c>
      <c r="B7" s="74">
        <f>B8</f>
        <v>496.12</v>
      </c>
      <c r="C7" s="74">
        <f t="shared" ref="C7:D7" si="4">C8</f>
        <v>0</v>
      </c>
      <c r="D7" s="74">
        <f t="shared" si="4"/>
        <v>0</v>
      </c>
      <c r="E7" s="77">
        <f t="shared" si="2"/>
        <v>0</v>
      </c>
      <c r="F7" s="77">
        <f t="shared" si="3"/>
        <v>0</v>
      </c>
    </row>
    <row r="8" spans="1:6" ht="21.75" customHeight="1" x14ac:dyDescent="0.2">
      <c r="A8" s="76" t="s">
        <v>239</v>
      </c>
      <c r="B8" s="75">
        <v>496.12</v>
      </c>
      <c r="C8" s="75">
        <v>0</v>
      </c>
      <c r="D8" s="75">
        <v>0</v>
      </c>
      <c r="E8" s="78">
        <f t="shared" si="2"/>
        <v>0</v>
      </c>
      <c r="F8" s="78">
        <f t="shared" si="3"/>
        <v>0</v>
      </c>
    </row>
    <row r="9" spans="1:6" ht="21.75" customHeight="1" x14ac:dyDescent="0.2">
      <c r="A9" s="73" t="s">
        <v>4</v>
      </c>
      <c r="B9" s="74">
        <f>SUM(B10:B11)</f>
        <v>1422473.69</v>
      </c>
      <c r="C9" s="74">
        <f t="shared" ref="C9:D9" si="5">SUM(C10:C11)</f>
        <v>1482294</v>
      </c>
      <c r="D9" s="74">
        <f t="shared" si="5"/>
        <v>836707.76</v>
      </c>
      <c r="E9" s="77">
        <f t="shared" si="2"/>
        <v>0.58820614109214209</v>
      </c>
      <c r="F9" s="77">
        <f t="shared" si="3"/>
        <v>0.56446815544014883</v>
      </c>
    </row>
    <row r="10" spans="1:6" ht="21.75" customHeight="1" x14ac:dyDescent="0.2">
      <c r="A10" s="76" t="s">
        <v>5</v>
      </c>
      <c r="B10" s="75">
        <v>1379162.5</v>
      </c>
      <c r="C10" s="75">
        <v>1440486</v>
      </c>
      <c r="D10" s="75">
        <v>836707.76</v>
      </c>
      <c r="E10" s="78">
        <f t="shared" si="2"/>
        <v>0.60667815431466565</v>
      </c>
      <c r="F10" s="78">
        <f t="shared" si="3"/>
        <v>0.58085101833686692</v>
      </c>
    </row>
    <row r="11" spans="1:6" ht="21.75" customHeight="1" x14ac:dyDescent="0.2">
      <c r="A11" s="76" t="s">
        <v>6</v>
      </c>
      <c r="B11" s="75">
        <v>43311.19</v>
      </c>
      <c r="C11" s="75">
        <v>41808</v>
      </c>
      <c r="D11" s="75">
        <v>0</v>
      </c>
      <c r="E11" s="78">
        <f t="shared" si="2"/>
        <v>0</v>
      </c>
      <c r="F11" s="78">
        <f t="shared" si="3"/>
        <v>0</v>
      </c>
    </row>
    <row r="12" spans="1:6" ht="21.75" customHeight="1" x14ac:dyDescent="0.2">
      <c r="A12" s="73" t="s">
        <v>76</v>
      </c>
      <c r="B12" s="74">
        <f>B13</f>
        <v>0</v>
      </c>
      <c r="C12" s="74">
        <f t="shared" ref="C12:D12" si="6">C13</f>
        <v>0</v>
      </c>
      <c r="D12" s="74">
        <f t="shared" si="6"/>
        <v>6627.2</v>
      </c>
      <c r="E12" s="77">
        <f t="shared" si="2"/>
        <v>0</v>
      </c>
      <c r="F12" s="77">
        <f t="shared" si="3"/>
        <v>0</v>
      </c>
    </row>
    <row r="13" spans="1:6" ht="21.75" customHeight="1" x14ac:dyDescent="0.2">
      <c r="A13" s="76" t="s">
        <v>77</v>
      </c>
      <c r="B13" s="75">
        <v>0</v>
      </c>
      <c r="C13" s="75">
        <v>0</v>
      </c>
      <c r="D13" s="75">
        <v>6627.2</v>
      </c>
      <c r="E13" s="78">
        <f t="shared" si="2"/>
        <v>0</v>
      </c>
      <c r="F13" s="78">
        <f t="shared" si="3"/>
        <v>0</v>
      </c>
    </row>
    <row r="14" spans="1:6" ht="21.75" customHeight="1" x14ac:dyDescent="0.2">
      <c r="A14" s="92" t="s">
        <v>7</v>
      </c>
      <c r="B14" s="93">
        <f>B15</f>
        <v>0.05</v>
      </c>
      <c r="C14" s="93">
        <f t="shared" ref="C14:D15" si="7">C15</f>
        <v>0</v>
      </c>
      <c r="D14" s="93">
        <f t="shared" si="7"/>
        <v>0.01</v>
      </c>
      <c r="E14" s="94">
        <f t="shared" si="2"/>
        <v>0.19999999999999998</v>
      </c>
      <c r="F14" s="94">
        <f t="shared" si="3"/>
        <v>0</v>
      </c>
    </row>
    <row r="15" spans="1:6" ht="21.75" customHeight="1" x14ac:dyDescent="0.2">
      <c r="A15" s="73" t="s">
        <v>8</v>
      </c>
      <c r="B15" s="74">
        <f>B16</f>
        <v>0.05</v>
      </c>
      <c r="C15" s="74">
        <f t="shared" si="7"/>
        <v>0</v>
      </c>
      <c r="D15" s="74">
        <f t="shared" si="7"/>
        <v>0.01</v>
      </c>
      <c r="E15" s="77">
        <f t="shared" si="2"/>
        <v>0.19999999999999998</v>
      </c>
      <c r="F15" s="77">
        <f t="shared" si="3"/>
        <v>0</v>
      </c>
    </row>
    <row r="16" spans="1:6" ht="21.75" customHeight="1" x14ac:dyDescent="0.2">
      <c r="A16" s="76" t="s">
        <v>9</v>
      </c>
      <c r="B16" s="75">
        <v>0.05</v>
      </c>
      <c r="C16" s="75">
        <v>0</v>
      </c>
      <c r="D16" s="75">
        <v>0.01</v>
      </c>
      <c r="E16" s="78">
        <f t="shared" si="2"/>
        <v>0.19999999999999998</v>
      </c>
      <c r="F16" s="78">
        <f t="shared" si="3"/>
        <v>0</v>
      </c>
    </row>
    <row r="17" spans="1:6" ht="21.75" customHeight="1" x14ac:dyDescent="0.2">
      <c r="A17" s="92" t="s">
        <v>10</v>
      </c>
      <c r="B17" s="93">
        <f>B18</f>
        <v>45622.13</v>
      </c>
      <c r="C17" s="93">
        <f t="shared" ref="C17:D18" si="8">C18</f>
        <v>50527</v>
      </c>
      <c r="D17" s="93">
        <f t="shared" si="8"/>
        <v>27616.44</v>
      </c>
      <c r="E17" s="94">
        <f t="shared" si="2"/>
        <v>0.60532991335564557</v>
      </c>
      <c r="F17" s="94">
        <f t="shared" si="3"/>
        <v>0.54656797355869136</v>
      </c>
    </row>
    <row r="18" spans="1:6" ht="21.75" customHeight="1" x14ac:dyDescent="0.2">
      <c r="A18" s="73" t="s">
        <v>11</v>
      </c>
      <c r="B18" s="74">
        <f>B19</f>
        <v>45622.13</v>
      </c>
      <c r="C18" s="74">
        <f t="shared" si="8"/>
        <v>50527</v>
      </c>
      <c r="D18" s="74">
        <f t="shared" si="8"/>
        <v>27616.44</v>
      </c>
      <c r="E18" s="77">
        <f t="shared" si="2"/>
        <v>0.60532991335564557</v>
      </c>
      <c r="F18" s="77">
        <f t="shared" si="3"/>
        <v>0.54656797355869136</v>
      </c>
    </row>
    <row r="19" spans="1:6" ht="21.75" customHeight="1" x14ac:dyDescent="0.2">
      <c r="A19" s="76" t="s">
        <v>12</v>
      </c>
      <c r="B19" s="75">
        <v>45622.13</v>
      </c>
      <c r="C19" s="75">
        <v>50527</v>
      </c>
      <c r="D19" s="75">
        <v>27616.44</v>
      </c>
      <c r="E19" s="78">
        <f t="shared" si="2"/>
        <v>0.60532991335564557</v>
      </c>
      <c r="F19" s="78">
        <f t="shared" si="3"/>
        <v>0.54656797355869136</v>
      </c>
    </row>
    <row r="20" spans="1:6" ht="21.75" customHeight="1" x14ac:dyDescent="0.2">
      <c r="A20" s="92" t="s">
        <v>13</v>
      </c>
      <c r="B20" s="93">
        <f>B21</f>
        <v>2548.2800000000002</v>
      </c>
      <c r="C20" s="93">
        <f t="shared" ref="C20:D21" si="9">C21</f>
        <v>2655</v>
      </c>
      <c r="D20" s="93">
        <f t="shared" si="9"/>
        <v>1274.1199999999999</v>
      </c>
      <c r="E20" s="94">
        <f t="shared" si="2"/>
        <v>0.49999215156890131</v>
      </c>
      <c r="F20" s="94">
        <f t="shared" si="3"/>
        <v>0.47989453860640297</v>
      </c>
    </row>
    <row r="21" spans="1:6" ht="21.75" customHeight="1" x14ac:dyDescent="0.2">
      <c r="A21" s="73" t="s">
        <v>14</v>
      </c>
      <c r="B21" s="74">
        <f>B22</f>
        <v>2548.2800000000002</v>
      </c>
      <c r="C21" s="74">
        <f t="shared" si="9"/>
        <v>2655</v>
      </c>
      <c r="D21" s="74">
        <f t="shared" si="9"/>
        <v>1274.1199999999999</v>
      </c>
      <c r="E21" s="77">
        <f t="shared" si="2"/>
        <v>0.49999215156890131</v>
      </c>
      <c r="F21" s="77">
        <f t="shared" si="3"/>
        <v>0.47989453860640297</v>
      </c>
    </row>
    <row r="22" spans="1:6" ht="21.75" customHeight="1" x14ac:dyDescent="0.2">
      <c r="A22" s="76" t="s">
        <v>15</v>
      </c>
      <c r="B22" s="75">
        <v>2548.2800000000002</v>
      </c>
      <c r="C22" s="75">
        <v>2655</v>
      </c>
      <c r="D22" s="75">
        <v>1274.1199999999999</v>
      </c>
      <c r="E22" s="78">
        <f t="shared" si="2"/>
        <v>0.49999215156890131</v>
      </c>
      <c r="F22" s="78">
        <f t="shared" si="3"/>
        <v>0.47989453860640297</v>
      </c>
    </row>
    <row r="23" spans="1:6" ht="21.75" customHeight="1" x14ac:dyDescent="0.2">
      <c r="A23" s="95" t="s">
        <v>66</v>
      </c>
      <c r="B23" s="93">
        <f>B24</f>
        <v>398037.24</v>
      </c>
      <c r="C23" s="93">
        <f t="shared" ref="C23:D24" si="10">C24</f>
        <v>460471</v>
      </c>
      <c r="D23" s="93">
        <f t="shared" si="10"/>
        <v>193209.76</v>
      </c>
      <c r="E23" s="94">
        <f t="shared" si="2"/>
        <v>0.48540623987845966</v>
      </c>
      <c r="F23" s="94">
        <f t="shared" si="3"/>
        <v>0.41959159208723246</v>
      </c>
    </row>
    <row r="24" spans="1:6" ht="21.75" customHeight="1" x14ac:dyDescent="0.2">
      <c r="A24" s="73" t="s">
        <v>68</v>
      </c>
      <c r="B24" s="74">
        <f>B25</f>
        <v>398037.24</v>
      </c>
      <c r="C24" s="74">
        <f t="shared" si="10"/>
        <v>460471</v>
      </c>
      <c r="D24" s="74">
        <f t="shared" si="10"/>
        <v>193209.76</v>
      </c>
      <c r="E24" s="77">
        <f t="shared" si="2"/>
        <v>0.48540623987845966</v>
      </c>
      <c r="F24" s="77">
        <f t="shared" si="3"/>
        <v>0.41959159208723246</v>
      </c>
    </row>
    <row r="25" spans="1:6" ht="21.75" customHeight="1" x14ac:dyDescent="0.2">
      <c r="A25" s="76" t="s">
        <v>67</v>
      </c>
      <c r="B25" s="75">
        <v>398037.24</v>
      </c>
      <c r="C25" s="75">
        <v>460471</v>
      </c>
      <c r="D25" s="75">
        <v>193209.76</v>
      </c>
      <c r="E25" s="78">
        <f t="shared" si="2"/>
        <v>0.48540623987845966</v>
      </c>
      <c r="F25" s="78">
        <f t="shared" si="3"/>
        <v>0.41959159208723246</v>
      </c>
    </row>
    <row r="26" spans="1:6" ht="21.75" customHeight="1" x14ac:dyDescent="0.2">
      <c r="A26" s="107" t="s">
        <v>17</v>
      </c>
      <c r="B26" s="108">
        <f>B5</f>
        <v>1869177.51</v>
      </c>
      <c r="C26" s="108">
        <f t="shared" ref="C26:F26" si="11">C5</f>
        <v>1995947</v>
      </c>
      <c r="D26" s="108">
        <f t="shared" si="11"/>
        <v>1065435.29</v>
      </c>
      <c r="E26" s="109">
        <f t="shared" si="11"/>
        <v>0.57000219845358613</v>
      </c>
      <c r="F26" s="109">
        <f t="shared" si="11"/>
        <v>0.5337993894627463</v>
      </c>
    </row>
    <row r="27" spans="1:6" ht="21.75" customHeight="1" x14ac:dyDescent="0.2">
      <c r="A27" s="14"/>
      <c r="B27" s="81"/>
      <c r="C27" s="81"/>
      <c r="D27" s="81"/>
      <c r="E27" s="81"/>
      <c r="F27" s="80"/>
    </row>
    <row r="28" spans="1:6" s="19" customFormat="1" ht="21.75" customHeight="1" x14ac:dyDescent="0.2">
      <c r="A28" s="104" t="s">
        <v>18</v>
      </c>
      <c r="B28" s="105">
        <f t="shared" ref="B28:C28" si="12">B29+B37+B66+B69+B73</f>
        <v>1806564.17</v>
      </c>
      <c r="C28" s="105">
        <f t="shared" si="12"/>
        <v>1916445</v>
      </c>
      <c r="D28" s="105">
        <f>D29+D37+D66+D69+D73</f>
        <v>1041860.45</v>
      </c>
      <c r="E28" s="106">
        <f>+IFERROR(D28/B28,)</f>
        <v>0.57670824391474562</v>
      </c>
      <c r="F28" s="106">
        <f>+IFERROR(D28/C28,)</f>
        <v>0.54364223862411909</v>
      </c>
    </row>
    <row r="29" spans="1:6" ht="21.75" customHeight="1" x14ac:dyDescent="0.2">
      <c r="A29" s="96" t="s">
        <v>19</v>
      </c>
      <c r="B29" s="97">
        <f>B30+B32+B34</f>
        <v>1476302.01</v>
      </c>
      <c r="C29" s="97">
        <f t="shared" ref="C29:D29" si="13">C30+C32+C34</f>
        <v>1498732</v>
      </c>
      <c r="D29" s="97">
        <f t="shared" si="13"/>
        <v>822795.62999999989</v>
      </c>
      <c r="E29" s="99">
        <f t="shared" ref="E29:E85" si="14">+IFERROR(D29/B29,)</f>
        <v>0.55733557525942801</v>
      </c>
      <c r="F29" s="98">
        <f t="shared" ref="F29:F85" si="15">+IFERROR(D29/C29,)</f>
        <v>0.54899450335350142</v>
      </c>
    </row>
    <row r="30" spans="1:6" ht="21.75" customHeight="1" x14ac:dyDescent="0.2">
      <c r="A30" s="82" t="s">
        <v>20</v>
      </c>
      <c r="B30" s="83">
        <f>SUM(B31:B31)</f>
        <v>1212377.48</v>
      </c>
      <c r="C30" s="83">
        <f>SUM(C31:C31)</f>
        <v>1219461</v>
      </c>
      <c r="D30" s="83">
        <f>SUM(D31:D31)</f>
        <v>674938.44999999984</v>
      </c>
      <c r="E30" s="86">
        <f t="shared" si="14"/>
        <v>0.55670652180045432</v>
      </c>
      <c r="F30" s="84">
        <f t="shared" si="15"/>
        <v>0.55347276378662358</v>
      </c>
    </row>
    <row r="31" spans="1:6" ht="21.75" customHeight="1" x14ac:dyDescent="0.2">
      <c r="A31" s="87" t="s">
        <v>21</v>
      </c>
      <c r="B31" s="88">
        <v>1212377.48</v>
      </c>
      <c r="C31" s="88">
        <f>'Ek. i prog. klasifikacija'!G54+'Ek. i prog. klasifikacija'!G144+'Ek. i prog. klasifikacija'!G186+'Ek. i prog. klasifikacija'!G194+'Ek. i prog. klasifikacija'!G206</f>
        <v>1219461</v>
      </c>
      <c r="D31" s="88">
        <f>'Ek. i prog. klasifikacija'!H54+'Ek. i prog. klasifikacija'!H144+'Ek. i prog. klasifikacija'!H186+'Ek. i prog. klasifikacija'!H194+'Ek. i prog. klasifikacija'!H206</f>
        <v>674938.44999999984</v>
      </c>
      <c r="E31" s="85">
        <f t="shared" si="14"/>
        <v>0.55670652180045432</v>
      </c>
      <c r="F31" s="100">
        <f t="shared" si="15"/>
        <v>0.55347276378662358</v>
      </c>
    </row>
    <row r="32" spans="1:6" ht="21.75" customHeight="1" x14ac:dyDescent="0.2">
      <c r="A32" s="82" t="s">
        <v>22</v>
      </c>
      <c r="B32" s="83">
        <f>B33</f>
        <v>60526.720000000001</v>
      </c>
      <c r="C32" s="83">
        <f t="shared" ref="C32:D32" si="16">C33</f>
        <v>66846</v>
      </c>
      <c r="D32" s="83">
        <f t="shared" si="16"/>
        <v>35017.93</v>
      </c>
      <c r="E32" s="86">
        <f t="shared" si="14"/>
        <v>0.57855324061835833</v>
      </c>
      <c r="F32" s="84">
        <f t="shared" si="15"/>
        <v>0.52385976722616168</v>
      </c>
    </row>
    <row r="33" spans="1:6" ht="21.75" customHeight="1" x14ac:dyDescent="0.2">
      <c r="A33" s="87" t="s">
        <v>23</v>
      </c>
      <c r="B33" s="88">
        <v>60526.720000000001</v>
      </c>
      <c r="C33" s="88">
        <f>'Ek. i prog. klasifikacija'!G56+'Ek. i prog. klasifikacija'!G146+'Ek. i prog. klasifikacija'!G196+'Ek. i prog. klasifikacija'!G208</f>
        <v>66846</v>
      </c>
      <c r="D33" s="88">
        <f>'Ek. i prog. klasifikacija'!H56+'Ek. i prog. klasifikacija'!H146+'Ek. i prog. klasifikacija'!H196+'Ek. i prog. klasifikacija'!H208</f>
        <v>35017.93</v>
      </c>
      <c r="E33" s="85">
        <f t="shared" si="14"/>
        <v>0.57855324061835833</v>
      </c>
      <c r="F33" s="100">
        <f t="shared" si="15"/>
        <v>0.52385976722616168</v>
      </c>
    </row>
    <row r="34" spans="1:6" ht="21.75" customHeight="1" x14ac:dyDescent="0.2">
      <c r="A34" s="82" t="s">
        <v>24</v>
      </c>
      <c r="B34" s="83">
        <f>SUM(B35:B36)</f>
        <v>203397.81</v>
      </c>
      <c r="C34" s="83">
        <f t="shared" ref="C34:D34" si="17">SUM(C35:C36)</f>
        <v>212425</v>
      </c>
      <c r="D34" s="83">
        <f t="shared" si="17"/>
        <v>112839.25000000001</v>
      </c>
      <c r="E34" s="86">
        <f t="shared" si="14"/>
        <v>0.5547712141050094</v>
      </c>
      <c r="F34" s="84">
        <f t="shared" si="15"/>
        <v>0.53119571613510652</v>
      </c>
    </row>
    <row r="35" spans="1:6" ht="21.75" customHeight="1" x14ac:dyDescent="0.2">
      <c r="A35" s="87" t="s">
        <v>25</v>
      </c>
      <c r="B35" s="88">
        <v>203352.48</v>
      </c>
      <c r="C35" s="88">
        <f>'Ek. i prog. klasifikacija'!G58+'Ek. i prog. klasifikacija'!G90+'Ek. i prog. klasifikacija'!G148+'Ek. i prog. klasifikacija'!G188+'Ek. i prog. klasifikacija'!G198+'Ek. i prog. klasifikacija'!G210+'Ek. i prog. klasifikacija'!G107</f>
        <v>212359</v>
      </c>
      <c r="D35" s="88">
        <f>'Ek. i prog. klasifikacija'!H58+'Ek. i prog. klasifikacija'!H90+'Ek. i prog. klasifikacija'!H148+'Ek. i prog. klasifikacija'!H188+'Ek. i prog. klasifikacija'!H198+'Ek. i prog. klasifikacija'!H210+'Ek. i prog. klasifikacija'!H107</f>
        <v>112839.25000000001</v>
      </c>
      <c r="E35" s="85">
        <f t="shared" si="14"/>
        <v>0.55489488006244136</v>
      </c>
      <c r="F35" s="100">
        <f t="shared" si="15"/>
        <v>0.53136080881902825</v>
      </c>
    </row>
    <row r="36" spans="1:6" ht="21.75" customHeight="1" x14ac:dyDescent="0.2">
      <c r="A36" s="87" t="s">
        <v>26</v>
      </c>
      <c r="B36" s="88">
        <v>45.33</v>
      </c>
      <c r="C36" s="88">
        <f>'Ek. i prog. klasifikacija'!G59</f>
        <v>66</v>
      </c>
      <c r="D36" s="88">
        <f>'Ek. i prog. klasifikacija'!H59</f>
        <v>0</v>
      </c>
      <c r="E36" s="85">
        <f t="shared" si="14"/>
        <v>0</v>
      </c>
      <c r="F36" s="100">
        <f t="shared" si="15"/>
        <v>0</v>
      </c>
    </row>
    <row r="37" spans="1:6" s="20" customFormat="1" ht="21.75" customHeight="1" x14ac:dyDescent="0.2">
      <c r="A37" s="96" t="s">
        <v>27</v>
      </c>
      <c r="B37" s="97">
        <f>B38+B42+B49+B59</f>
        <v>281974.75</v>
      </c>
      <c r="C37" s="97">
        <f t="shared" ref="C37:D37" si="18">C38+C42+C49+C59</f>
        <v>315465</v>
      </c>
      <c r="D37" s="97">
        <f t="shared" si="18"/>
        <v>213782.63999999998</v>
      </c>
      <c r="E37" s="99">
        <f t="shared" si="14"/>
        <v>0.7581623531894256</v>
      </c>
      <c r="F37" s="98">
        <f t="shared" si="15"/>
        <v>0.67767467072416898</v>
      </c>
    </row>
    <row r="38" spans="1:6" ht="21.75" customHeight="1" x14ac:dyDescent="0.2">
      <c r="A38" s="82" t="s">
        <v>28</v>
      </c>
      <c r="B38" s="89">
        <f>SUM(B39:B41)</f>
        <v>63016.639999999999</v>
      </c>
      <c r="C38" s="83">
        <f t="shared" ref="C38:D38" si="19">SUM(C39:C41)</f>
        <v>62290</v>
      </c>
      <c r="D38" s="83">
        <f t="shared" si="19"/>
        <v>29172.74</v>
      </c>
      <c r="E38" s="86">
        <f t="shared" si="14"/>
        <v>0.46293709090170471</v>
      </c>
      <c r="F38" s="84">
        <f t="shared" si="15"/>
        <v>0.46833745384491893</v>
      </c>
    </row>
    <row r="39" spans="1:6" ht="21.75" customHeight="1" x14ac:dyDescent="0.2">
      <c r="A39" s="87" t="s">
        <v>29</v>
      </c>
      <c r="B39" s="88">
        <v>20461.07</v>
      </c>
      <c r="C39" s="88">
        <f>'Ek. i prog. klasifikacija'!G17+'Ek. i prog. klasifikacija'!G93+'Ek. i prog. klasifikacija'!G110</f>
        <v>10382</v>
      </c>
      <c r="D39" s="88">
        <f>'Ek. i prog. klasifikacija'!H17+'Ek. i prog. klasifikacija'!H93+'Ek. i prog. klasifikacija'!H110</f>
        <v>5558.03</v>
      </c>
      <c r="E39" s="85">
        <f t="shared" si="14"/>
        <v>0.27163926422225232</v>
      </c>
      <c r="F39" s="100">
        <f t="shared" si="15"/>
        <v>0.5353525332305914</v>
      </c>
    </row>
    <row r="40" spans="1:6" ht="21.75" customHeight="1" x14ac:dyDescent="0.2">
      <c r="A40" s="87" t="s">
        <v>30</v>
      </c>
      <c r="B40" s="88">
        <v>42051.22</v>
      </c>
      <c r="C40" s="88">
        <f>'Ek. i prog. klasifikacija'!G62+'Ek. i prog. klasifikacija'!G151+'Ek. i prog. klasifikacija'!G201+'Ek. i prog. klasifikacija'!G213</f>
        <v>50077</v>
      </c>
      <c r="D40" s="88">
        <f>'Ek. i prog. klasifikacija'!H62+'Ek. i prog. klasifikacija'!H151+'Ek. i prog. klasifikacija'!H201+'Ek. i prog. klasifikacija'!H213</f>
        <v>22861.38</v>
      </c>
      <c r="E40" s="85">
        <f t="shared" si="14"/>
        <v>0.54365557051614677</v>
      </c>
      <c r="F40" s="100">
        <f t="shared" si="15"/>
        <v>0.45652455218962801</v>
      </c>
    </row>
    <row r="41" spans="1:6" ht="21.75" customHeight="1" x14ac:dyDescent="0.2">
      <c r="A41" s="87" t="s">
        <v>31</v>
      </c>
      <c r="B41" s="88">
        <v>504.35</v>
      </c>
      <c r="C41" s="88">
        <f>'Ek. i prog. klasifikacija'!G18</f>
        <v>1831</v>
      </c>
      <c r="D41" s="88">
        <f>'Ek. i prog. klasifikacija'!H18</f>
        <v>753.33</v>
      </c>
      <c r="E41" s="85">
        <f t="shared" si="14"/>
        <v>1.4936651135124417</v>
      </c>
      <c r="F41" s="100">
        <f t="shared" si="15"/>
        <v>0.41143091206990717</v>
      </c>
    </row>
    <row r="42" spans="1:6" ht="21.75" customHeight="1" x14ac:dyDescent="0.2">
      <c r="A42" s="82" t="s">
        <v>32</v>
      </c>
      <c r="B42" s="83">
        <f>SUM(B43:B48)</f>
        <v>94013.06</v>
      </c>
      <c r="C42" s="83">
        <f t="shared" ref="C42:D42" si="20">SUM(C43:C48)</f>
        <v>108987</v>
      </c>
      <c r="D42" s="83">
        <f t="shared" si="20"/>
        <v>136785.16999999998</v>
      </c>
      <c r="E42" s="86">
        <f t="shared" si="14"/>
        <v>1.4549592365145863</v>
      </c>
      <c r="F42" s="84">
        <f t="shared" si="15"/>
        <v>1.2550595025094735</v>
      </c>
    </row>
    <row r="43" spans="1:6" ht="21.75" customHeight="1" x14ac:dyDescent="0.2">
      <c r="A43" s="87" t="s">
        <v>33</v>
      </c>
      <c r="B43" s="88">
        <v>18511.82</v>
      </c>
      <c r="C43" s="88">
        <f>'Ek. i prog. klasifikacija'!G20+'Ek. i prog. klasifikacija'!G95+'Ek. i prog. klasifikacija'!G112+'Ek. i prog. klasifikacija'!G156</f>
        <v>18840</v>
      </c>
      <c r="D43" s="88">
        <f>'Ek. i prog. klasifikacija'!H20+'Ek. i prog. klasifikacija'!H95+'Ek. i prog. klasifikacija'!H112+'Ek. i prog. klasifikacija'!H156</f>
        <v>11581.09</v>
      </c>
      <c r="E43" s="85">
        <f t="shared" si="14"/>
        <v>0.62560515389626736</v>
      </c>
      <c r="F43" s="100">
        <f t="shared" si="15"/>
        <v>0.61470753715498938</v>
      </c>
    </row>
    <row r="44" spans="1:6" ht="21.75" customHeight="1" x14ac:dyDescent="0.2">
      <c r="A44" s="87" t="s">
        <v>34</v>
      </c>
      <c r="B44" s="88">
        <v>17680.849999999999</v>
      </c>
      <c r="C44" s="88">
        <f>'Ek. i prog. klasifikacija'!G113+'Ek. i prog. klasifikacija'!G157+'Ek. i prog. klasifikacija'!G225+'Ek. i prog. klasifikacija'!G236</f>
        <v>20508</v>
      </c>
      <c r="D44" s="88">
        <f>'Ek. i prog. klasifikacija'!H113+'Ek. i prog. klasifikacija'!H157+'Ek. i prog. klasifikacija'!H225+'Ek. i prog. klasifikacija'!H236</f>
        <v>98632.98</v>
      </c>
      <c r="E44" s="85">
        <f t="shared" si="14"/>
        <v>5.5785202634488726</v>
      </c>
      <c r="F44" s="100">
        <f t="shared" si="15"/>
        <v>4.8094880046810999</v>
      </c>
    </row>
    <row r="45" spans="1:6" ht="21.75" customHeight="1" x14ac:dyDescent="0.2">
      <c r="A45" s="87" t="s">
        <v>35</v>
      </c>
      <c r="B45" s="88">
        <v>52039.96</v>
      </c>
      <c r="C45" s="88">
        <f>'Ek. i prog. klasifikacija'!G21+'Ek. i prog. klasifikacija'!G75+'Ek. i prog. klasifikacija'!G114</f>
        <v>55028</v>
      </c>
      <c r="D45" s="88">
        <f>'Ek. i prog. klasifikacija'!H21+'Ek. i prog. klasifikacija'!H75+'Ek. i prog. klasifikacija'!H114</f>
        <v>17745.169999999998</v>
      </c>
      <c r="E45" s="85">
        <f t="shared" si="14"/>
        <v>0.34099123058511188</v>
      </c>
      <c r="F45" s="100">
        <f t="shared" si="15"/>
        <v>0.32247528530929703</v>
      </c>
    </row>
    <row r="46" spans="1:6" ht="21.75" customHeight="1" x14ac:dyDescent="0.2">
      <c r="A46" s="87" t="s">
        <v>36</v>
      </c>
      <c r="B46" s="88">
        <v>2060.3000000000002</v>
      </c>
      <c r="C46" s="88">
        <f>'Ek. i prog. klasifikacija'!G22+'Ek. i prog. klasifikacija'!G115</f>
        <v>2522</v>
      </c>
      <c r="D46" s="88">
        <f>'Ek. i prog. klasifikacija'!H22+'Ek. i prog. klasifikacija'!H115</f>
        <v>1564.45</v>
      </c>
      <c r="E46" s="85">
        <f t="shared" si="14"/>
        <v>0.75933116536426726</v>
      </c>
      <c r="F46" s="100">
        <f t="shared" si="15"/>
        <v>0.62032117367168915</v>
      </c>
    </row>
    <row r="47" spans="1:6" ht="21.75" customHeight="1" x14ac:dyDescent="0.2">
      <c r="A47" s="87" t="s">
        <v>37</v>
      </c>
      <c r="B47" s="88">
        <v>3393.43</v>
      </c>
      <c r="C47" s="88">
        <f>'Ek. i prog. klasifikacija'!G158+'Ek. i prog. klasifikacija'!G23+'Ek. i prog. klasifikacija'!G83+'Ek. i prog. klasifikacija'!G116</f>
        <v>10317</v>
      </c>
      <c r="D47" s="88">
        <f>'Ek. i prog. klasifikacija'!H158+'Ek. i prog. klasifikacija'!H23+'Ek. i prog. klasifikacija'!H83+'Ek. i prog. klasifikacija'!H116</f>
        <v>6816.05</v>
      </c>
      <c r="E47" s="85">
        <f t="shared" si="14"/>
        <v>2.0086019160554365</v>
      </c>
      <c r="F47" s="100">
        <f t="shared" si="15"/>
        <v>0.66066201415140058</v>
      </c>
    </row>
    <row r="48" spans="1:6" ht="21.75" customHeight="1" x14ac:dyDescent="0.2">
      <c r="A48" s="87" t="s">
        <v>38</v>
      </c>
      <c r="B48" s="88">
        <v>326.7</v>
      </c>
      <c r="C48" s="88">
        <f>'Ek. i prog. klasifikacija'!G159+'Ek. i prog. klasifikacija'!G24</f>
        <v>1772</v>
      </c>
      <c r="D48" s="88">
        <f>'Ek. i prog. klasifikacija'!H159+'Ek. i prog. klasifikacija'!H24</f>
        <v>445.43</v>
      </c>
      <c r="E48" s="85">
        <f t="shared" si="14"/>
        <v>1.3634220997857363</v>
      </c>
      <c r="F48" s="100">
        <f t="shared" si="15"/>
        <v>0.25137133182844246</v>
      </c>
    </row>
    <row r="49" spans="1:6" ht="21.75" customHeight="1" x14ac:dyDescent="0.2">
      <c r="A49" s="82" t="s">
        <v>39</v>
      </c>
      <c r="B49" s="83">
        <f>SUM(B50:B58)</f>
        <v>117498.67</v>
      </c>
      <c r="C49" s="83">
        <f t="shared" ref="C49:D49" si="21">SUM(C50:C58)</f>
        <v>136292</v>
      </c>
      <c r="D49" s="83">
        <f t="shared" si="21"/>
        <v>42791.040000000001</v>
      </c>
      <c r="E49" s="86">
        <f t="shared" si="14"/>
        <v>0.36418318607351047</v>
      </c>
      <c r="F49" s="84">
        <f t="shared" si="15"/>
        <v>0.31396589675109327</v>
      </c>
    </row>
    <row r="50" spans="1:6" ht="21.75" customHeight="1" x14ac:dyDescent="0.2">
      <c r="A50" s="87" t="s">
        <v>40</v>
      </c>
      <c r="B50" s="88">
        <v>3890.87</v>
      </c>
      <c r="C50" s="88">
        <f>'Ek. i prog. klasifikacija'!G26+'Ek. i prog. klasifikacija'!G118</f>
        <v>4845</v>
      </c>
      <c r="D50" s="88">
        <f>'Ek. i prog. klasifikacija'!H26+'Ek. i prog. klasifikacija'!H118</f>
        <v>1880.94</v>
      </c>
      <c r="E50" s="85">
        <f t="shared" si="14"/>
        <v>0.48342401570856908</v>
      </c>
      <c r="F50" s="100">
        <f t="shared" si="15"/>
        <v>0.38822291021671829</v>
      </c>
    </row>
    <row r="51" spans="1:6" ht="21.75" customHeight="1" x14ac:dyDescent="0.2">
      <c r="A51" s="87" t="s">
        <v>41</v>
      </c>
      <c r="B51" s="88">
        <v>82711.039999999994</v>
      </c>
      <c r="C51" s="88">
        <f>'Ek. i prog. klasifikacija'!G27+'Ek. i prog. klasifikacija'!G48+'Ek. i prog. klasifikacija'!G97+'Ek. i prog. klasifikacija'!G119+'Ek. i prog. klasifikacija'!G161+'Ek. i prog. klasifikacija'!G175+'Ek. i prog. klasifikacija'!G180</f>
        <v>95770</v>
      </c>
      <c r="D51" s="88">
        <f>'Ek. i prog. klasifikacija'!H27+'Ek. i prog. klasifikacija'!H48+'Ek. i prog. klasifikacija'!H97+'Ek. i prog. klasifikacija'!H119+'Ek. i prog. klasifikacija'!H161+'Ek. i prog. klasifikacija'!H175+'Ek. i prog. klasifikacija'!H180</f>
        <v>13626.92</v>
      </c>
      <c r="E51" s="85">
        <f t="shared" si="14"/>
        <v>0.16475333885295121</v>
      </c>
      <c r="F51" s="100">
        <f t="shared" si="15"/>
        <v>0.14228798162263756</v>
      </c>
    </row>
    <row r="52" spans="1:6" ht="21.75" customHeight="1" x14ac:dyDescent="0.2">
      <c r="A52" s="87" t="s">
        <v>42</v>
      </c>
      <c r="B52" s="88">
        <v>127.41</v>
      </c>
      <c r="C52" s="88">
        <f>'Ek. i prog. klasifikacija'!G28</f>
        <v>133</v>
      </c>
      <c r="D52" s="88">
        <f>'Ek. i prog. klasifikacija'!H28</f>
        <v>63.72</v>
      </c>
      <c r="E52" s="85">
        <f t="shared" si="14"/>
        <v>0.50011773016246763</v>
      </c>
      <c r="F52" s="100">
        <f t="shared" si="15"/>
        <v>0.47909774436090224</v>
      </c>
    </row>
    <row r="53" spans="1:6" ht="21.75" customHeight="1" x14ac:dyDescent="0.2">
      <c r="A53" s="87" t="s">
        <v>43</v>
      </c>
      <c r="B53" s="88">
        <v>19661.23</v>
      </c>
      <c r="C53" s="88">
        <f>'Ek. i prog. klasifikacija'!G29+'Ek. i prog. klasifikacija'!G120+'Ek. i prog. klasifikacija'!G162</f>
        <v>19008</v>
      </c>
      <c r="D53" s="88">
        <f>'Ek. i prog. klasifikacija'!H29+'Ek. i prog. klasifikacija'!H120+'Ek. i prog. klasifikacija'!H162</f>
        <v>10717.63</v>
      </c>
      <c r="E53" s="85">
        <f t="shared" si="14"/>
        <v>0.54511492922874105</v>
      </c>
      <c r="F53" s="100">
        <f t="shared" si="15"/>
        <v>0.56384837962962964</v>
      </c>
    </row>
    <row r="54" spans="1:6" ht="21.75" customHeight="1" x14ac:dyDescent="0.2">
      <c r="A54" s="87" t="s">
        <v>78</v>
      </c>
      <c r="B54" s="88">
        <v>1120.05</v>
      </c>
      <c r="C54" s="88">
        <f>'Ek. i prog. klasifikacija'!G30</f>
        <v>1228</v>
      </c>
      <c r="D54" s="88">
        <f>'Ek. i prog. klasifikacija'!H30</f>
        <v>0</v>
      </c>
      <c r="E54" s="85">
        <f t="shared" si="14"/>
        <v>0</v>
      </c>
      <c r="F54" s="100">
        <f t="shared" si="15"/>
        <v>0</v>
      </c>
    </row>
    <row r="55" spans="1:6" ht="21.75" customHeight="1" x14ac:dyDescent="0.2">
      <c r="A55" s="87" t="s">
        <v>44</v>
      </c>
      <c r="B55" s="88">
        <v>2240.69</v>
      </c>
      <c r="C55" s="88">
        <f>'Ek. i prog. klasifikacija'!G31+'Ek. i prog. klasifikacija'!G121</f>
        <v>11266</v>
      </c>
      <c r="D55" s="88">
        <f>'Ek. i prog. klasifikacija'!H31+'Ek. i prog. klasifikacija'!H121</f>
        <v>11637.43</v>
      </c>
      <c r="E55" s="85">
        <f t="shared" si="14"/>
        <v>5.193681410636902</v>
      </c>
      <c r="F55" s="100">
        <f t="shared" si="15"/>
        <v>1.0329691105982604</v>
      </c>
    </row>
    <row r="56" spans="1:6" ht="21.75" customHeight="1" x14ac:dyDescent="0.2">
      <c r="A56" s="87" t="s">
        <v>45</v>
      </c>
      <c r="B56" s="88">
        <v>781.33</v>
      </c>
      <c r="C56" s="88">
        <f>'Ek. i prog. klasifikacija'!G32+'Ek. i prog. klasifikacija'!G98+'Ek. i prog. klasifikacija'!G122</f>
        <v>131</v>
      </c>
      <c r="D56" s="88">
        <f>'Ek. i prog. klasifikacija'!H32+'Ek. i prog. klasifikacija'!H98+'Ek. i prog. klasifikacija'!H122</f>
        <v>122.21</v>
      </c>
      <c r="E56" s="85">
        <f t="shared" si="14"/>
        <v>0.1564127833309869</v>
      </c>
      <c r="F56" s="100">
        <f t="shared" si="15"/>
        <v>0.93290076335877858</v>
      </c>
    </row>
    <row r="57" spans="1:6" ht="21.75" customHeight="1" x14ac:dyDescent="0.2">
      <c r="A57" s="87" t="s">
        <v>46</v>
      </c>
      <c r="B57" s="88">
        <v>4345.7700000000004</v>
      </c>
      <c r="C57" s="88">
        <f>'Ek. i prog. klasifikacija'!G33</f>
        <v>2389</v>
      </c>
      <c r="D57" s="88">
        <f>'Ek. i prog. klasifikacija'!H33</f>
        <v>2765.65</v>
      </c>
      <c r="E57" s="85">
        <f t="shared" si="14"/>
        <v>0.63640045377458998</v>
      </c>
      <c r="F57" s="100">
        <f t="shared" si="15"/>
        <v>1.1576601088321474</v>
      </c>
    </row>
    <row r="58" spans="1:6" ht="21.75" customHeight="1" x14ac:dyDescent="0.2">
      <c r="A58" s="87" t="s">
        <v>47</v>
      </c>
      <c r="B58" s="88">
        <v>2620.2800000000002</v>
      </c>
      <c r="C58" s="88">
        <f>'Ek. i prog. klasifikacija'!G34</f>
        <v>1522</v>
      </c>
      <c r="D58" s="88">
        <f>'Ek. i prog. klasifikacija'!H34</f>
        <v>1976.54</v>
      </c>
      <c r="E58" s="85">
        <f t="shared" si="14"/>
        <v>0.75432396537774582</v>
      </c>
      <c r="F58" s="100">
        <f t="shared" si="15"/>
        <v>1.2986465177398161</v>
      </c>
    </row>
    <row r="59" spans="1:6" ht="21.75" customHeight="1" x14ac:dyDescent="0.2">
      <c r="A59" s="82" t="s">
        <v>48</v>
      </c>
      <c r="B59" s="83">
        <f>SUM(B61:B65)</f>
        <v>7446.3799999999992</v>
      </c>
      <c r="C59" s="83">
        <f>SUM(C60:C65)</f>
        <v>7896</v>
      </c>
      <c r="D59" s="83">
        <f>SUM(D60:D65)</f>
        <v>5033.6900000000005</v>
      </c>
      <c r="E59" s="86">
        <f t="shared" si="14"/>
        <v>0.67599155562837254</v>
      </c>
      <c r="F59" s="84">
        <f t="shared" si="15"/>
        <v>0.63749873353596764</v>
      </c>
    </row>
    <row r="60" spans="1:6" ht="21.75" customHeight="1" x14ac:dyDescent="0.2">
      <c r="A60" s="87" t="s">
        <v>259</v>
      </c>
      <c r="B60" s="88">
        <v>0</v>
      </c>
      <c r="C60" s="88">
        <f>'Ek. i prog. klasifikacija'!G36</f>
        <v>2654</v>
      </c>
      <c r="D60" s="88">
        <f>'Ek. i prog. klasifikacija'!H36</f>
        <v>2636.53</v>
      </c>
      <c r="E60" s="85">
        <f t="shared" ref="E60" si="22">+IFERROR(D60/B60,)</f>
        <v>0</v>
      </c>
      <c r="F60" s="100">
        <f t="shared" ref="F60" si="23">+IFERROR(D60/C60,)</f>
        <v>0.99341748304446131</v>
      </c>
    </row>
    <row r="61" spans="1:6" ht="21.75" customHeight="1" x14ac:dyDescent="0.2">
      <c r="A61" s="87" t="s">
        <v>241</v>
      </c>
      <c r="B61" s="88">
        <v>1798.21</v>
      </c>
      <c r="C61" s="88">
        <f>'Ek. i prog. klasifikacija'!G37+'Ek. i prog. klasifikacija'!G124</f>
        <v>1029</v>
      </c>
      <c r="D61" s="88">
        <f>'Ek. i prog. klasifikacija'!H37+'Ek. i prog. klasifikacija'!H124</f>
        <v>373</v>
      </c>
      <c r="E61" s="85">
        <f t="shared" si="14"/>
        <v>0.20742849834001589</v>
      </c>
      <c r="F61" s="100">
        <f t="shared" si="15"/>
        <v>0.36248785228377067</v>
      </c>
    </row>
    <row r="62" spans="1:6" ht="21.75" customHeight="1" x14ac:dyDescent="0.2">
      <c r="A62" s="87" t="s">
        <v>49</v>
      </c>
      <c r="B62" s="88">
        <v>291.99</v>
      </c>
      <c r="C62" s="88">
        <f>'Ek. i prog. klasifikacija'!G38</f>
        <v>531</v>
      </c>
      <c r="D62" s="88">
        <f>'Ek. i prog. klasifikacija'!H38</f>
        <v>181.09</v>
      </c>
      <c r="E62" s="85">
        <f t="shared" si="14"/>
        <v>0.62019247234494335</v>
      </c>
      <c r="F62" s="100">
        <f t="shared" si="15"/>
        <v>0.34103578154425612</v>
      </c>
    </row>
    <row r="63" spans="1:6" ht="21.75" customHeight="1" x14ac:dyDescent="0.2">
      <c r="A63" s="87" t="s">
        <v>50</v>
      </c>
      <c r="B63" s="88">
        <v>2963.04</v>
      </c>
      <c r="C63" s="88">
        <f>'Ek. i prog. klasifikacija'!G64</f>
        <v>3318</v>
      </c>
      <c r="D63" s="88">
        <f>'Ek. i prog. klasifikacija'!H64</f>
        <v>1493.16</v>
      </c>
      <c r="E63" s="85">
        <f t="shared" si="14"/>
        <v>0.50392839786165566</v>
      </c>
      <c r="F63" s="100">
        <f t="shared" si="15"/>
        <v>0.45001808318264019</v>
      </c>
    </row>
    <row r="64" spans="1:6" ht="21.75" customHeight="1" x14ac:dyDescent="0.2">
      <c r="A64" s="87" t="s">
        <v>51</v>
      </c>
      <c r="B64" s="88">
        <v>1327.23</v>
      </c>
      <c r="C64" s="88">
        <f>'Ek. i prog. klasifikacija'!G65</f>
        <v>0</v>
      </c>
      <c r="D64" s="88">
        <f>'Ek. i prog. klasifikacija'!H65</f>
        <v>0</v>
      </c>
      <c r="E64" s="85">
        <f t="shared" si="14"/>
        <v>0</v>
      </c>
      <c r="F64" s="100">
        <f t="shared" si="15"/>
        <v>0</v>
      </c>
    </row>
    <row r="65" spans="1:6" ht="21.75" customHeight="1" x14ac:dyDescent="0.2">
      <c r="A65" s="87" t="s">
        <v>52</v>
      </c>
      <c r="B65" s="88">
        <v>1065.9100000000001</v>
      </c>
      <c r="C65" s="88">
        <f>'Ek. i prog. klasifikacija'!G39+'Ek. i prog. klasifikacija'!G85</f>
        <v>364</v>
      </c>
      <c r="D65" s="88">
        <f>'Ek. i prog. klasifikacija'!H39+'Ek. i prog. klasifikacija'!H85</f>
        <v>349.91</v>
      </c>
      <c r="E65" s="85">
        <f t="shared" si="14"/>
        <v>0.3282734940098132</v>
      </c>
      <c r="F65" s="100">
        <f t="shared" si="15"/>
        <v>0.96129120879120888</v>
      </c>
    </row>
    <row r="66" spans="1:6" s="20" customFormat="1" ht="21.75" customHeight="1" x14ac:dyDescent="0.2">
      <c r="A66" s="96" t="s">
        <v>53</v>
      </c>
      <c r="B66" s="97">
        <f>B67</f>
        <v>2278.48</v>
      </c>
      <c r="C66" s="97">
        <f t="shared" ref="C66:D66" si="24">C67</f>
        <v>1062</v>
      </c>
      <c r="D66" s="97">
        <f t="shared" si="24"/>
        <v>697.8</v>
      </c>
      <c r="E66" s="99">
        <f t="shared" si="14"/>
        <v>0.3062568027808012</v>
      </c>
      <c r="F66" s="98">
        <f t="shared" si="15"/>
        <v>0.6570621468926553</v>
      </c>
    </row>
    <row r="67" spans="1:6" ht="21.75" customHeight="1" x14ac:dyDescent="0.2">
      <c r="A67" s="82" t="s">
        <v>54</v>
      </c>
      <c r="B67" s="83">
        <f>B68</f>
        <v>2278.48</v>
      </c>
      <c r="C67" s="83">
        <f t="shared" ref="C67:D67" si="25">C68</f>
        <v>1062</v>
      </c>
      <c r="D67" s="83">
        <f t="shared" si="25"/>
        <v>697.8</v>
      </c>
      <c r="E67" s="86">
        <f t="shared" si="14"/>
        <v>0.3062568027808012</v>
      </c>
      <c r="F67" s="84">
        <f t="shared" si="15"/>
        <v>0.6570621468926553</v>
      </c>
    </row>
    <row r="68" spans="1:6" ht="21.75" customHeight="1" x14ac:dyDescent="0.2">
      <c r="A68" s="87" t="s">
        <v>55</v>
      </c>
      <c r="B68" s="88">
        <v>2278.48</v>
      </c>
      <c r="C68" s="88">
        <f>'Ek. i prog. klasifikacija'!G42+'Ek. i prog. klasifikacija'!G165</f>
        <v>1062</v>
      </c>
      <c r="D68" s="88">
        <f>'Ek. i prog. klasifikacija'!H42+'Ek. i prog. klasifikacija'!H165</f>
        <v>697.8</v>
      </c>
      <c r="E68" s="85">
        <f t="shared" si="14"/>
        <v>0.3062568027808012</v>
      </c>
      <c r="F68" s="100">
        <f t="shared" si="15"/>
        <v>0.6570621468926553</v>
      </c>
    </row>
    <row r="69" spans="1:6" s="20" customFormat="1" ht="21.75" customHeight="1" x14ac:dyDescent="0.2">
      <c r="A69" s="96" t="s">
        <v>56</v>
      </c>
      <c r="B69" s="97">
        <f t="shared" ref="B69" si="26">B70</f>
        <v>46008.929999999993</v>
      </c>
      <c r="C69" s="97">
        <f t="shared" ref="C69" si="27">C70</f>
        <v>99545</v>
      </c>
      <c r="D69" s="97">
        <f t="shared" ref="D69" si="28">D70</f>
        <v>2942.6</v>
      </c>
      <c r="E69" s="99">
        <f t="shared" si="14"/>
        <v>6.3957149188211951E-2</v>
      </c>
      <c r="F69" s="98">
        <f t="shared" si="15"/>
        <v>2.9560500276256969E-2</v>
      </c>
    </row>
    <row r="70" spans="1:6" ht="21.75" customHeight="1" x14ac:dyDescent="0.2">
      <c r="A70" s="82" t="s">
        <v>57</v>
      </c>
      <c r="B70" s="83">
        <f>SUM(B71:B72)</f>
        <v>46008.929999999993</v>
      </c>
      <c r="C70" s="83">
        <f>SUM(C71:C72)</f>
        <v>99545</v>
      </c>
      <c r="D70" s="83">
        <f>SUM(D71:D72)</f>
        <v>2942.6</v>
      </c>
      <c r="E70" s="86">
        <f t="shared" si="14"/>
        <v>6.3957149188211951E-2</v>
      </c>
      <c r="F70" s="84">
        <f t="shared" si="15"/>
        <v>2.9560500276256969E-2</v>
      </c>
    </row>
    <row r="71" spans="1:6" ht="21.75" customHeight="1" x14ac:dyDescent="0.2">
      <c r="A71" s="87" t="s">
        <v>242</v>
      </c>
      <c r="B71" s="88">
        <v>40406.519999999997</v>
      </c>
      <c r="C71" s="88">
        <f>'Ek. i prog. klasifikacija'!G78+'Ek. i prog. klasifikacija'!G130</f>
        <v>5723</v>
      </c>
      <c r="D71" s="88">
        <f>'Ek. i prog. klasifikacija'!H78+'Ek. i prog. klasifikacija'!H130</f>
        <v>0</v>
      </c>
      <c r="E71" s="85">
        <f t="shared" si="14"/>
        <v>0</v>
      </c>
      <c r="F71" s="100">
        <f t="shared" si="15"/>
        <v>0</v>
      </c>
    </row>
    <row r="72" spans="1:6" ht="21.75" customHeight="1" x14ac:dyDescent="0.2">
      <c r="A72" s="87" t="s">
        <v>58</v>
      </c>
      <c r="B72" s="88">
        <v>5602.41</v>
      </c>
      <c r="C72" s="88">
        <f>'Ek. i prog. klasifikacija'!G131+'Ek. i prog. klasifikacija'!G230+'Ek. i prog. klasifikacija'!G239</f>
        <v>93822</v>
      </c>
      <c r="D72" s="88">
        <f>'Ek. i prog. klasifikacija'!H131+'Ek. i prog. klasifikacija'!H230+'Ek. i prog. klasifikacija'!H239</f>
        <v>2942.6</v>
      </c>
      <c r="E72" s="85">
        <f t="shared" si="14"/>
        <v>0.52523824568355404</v>
      </c>
      <c r="F72" s="100">
        <f t="shared" si="15"/>
        <v>3.1363646053164503E-2</v>
      </c>
    </row>
    <row r="73" spans="1:6" ht="21.75" customHeight="1" x14ac:dyDescent="0.2">
      <c r="A73" s="96" t="s">
        <v>260</v>
      </c>
      <c r="B73" s="97">
        <f t="shared" ref="B73:D73" si="29">B74</f>
        <v>0</v>
      </c>
      <c r="C73" s="97">
        <f t="shared" si="29"/>
        <v>1641</v>
      </c>
      <c r="D73" s="97">
        <f t="shared" si="29"/>
        <v>1641.78</v>
      </c>
      <c r="E73" s="99">
        <f t="shared" ref="E73:E75" si="30">+IFERROR(D73/B73,)</f>
        <v>0</v>
      </c>
      <c r="F73" s="98">
        <f t="shared" ref="F73:F75" si="31">+IFERROR(D73/C73,)</f>
        <v>1.0004753199268739</v>
      </c>
    </row>
    <row r="74" spans="1:6" ht="21.75" customHeight="1" x14ac:dyDescent="0.2">
      <c r="A74" s="82" t="s">
        <v>261</v>
      </c>
      <c r="B74" s="83">
        <f>SUM(B75)</f>
        <v>0</v>
      </c>
      <c r="C74" s="83">
        <f t="shared" ref="C74:D74" si="32">SUM(C75)</f>
        <v>1641</v>
      </c>
      <c r="D74" s="83">
        <f t="shared" si="32"/>
        <v>1641.78</v>
      </c>
      <c r="E74" s="86">
        <f t="shared" si="30"/>
        <v>0</v>
      </c>
      <c r="F74" s="84">
        <f t="shared" si="31"/>
        <v>1.0004753199268739</v>
      </c>
    </row>
    <row r="75" spans="1:6" ht="21.75" customHeight="1" x14ac:dyDescent="0.2">
      <c r="A75" s="87" t="s">
        <v>262</v>
      </c>
      <c r="B75" s="88">
        <v>0</v>
      </c>
      <c r="C75" s="88">
        <f>'Ek. i prog. klasifikacija'!G134</f>
        <v>1641</v>
      </c>
      <c r="D75" s="88">
        <f>'Ek. i prog. klasifikacija'!H134</f>
        <v>1641.78</v>
      </c>
      <c r="E75" s="85">
        <f t="shared" si="30"/>
        <v>0</v>
      </c>
      <c r="F75" s="100">
        <f t="shared" si="31"/>
        <v>1.0004753199268739</v>
      </c>
    </row>
    <row r="76" spans="1:6" s="19" customFormat="1" ht="24" customHeight="1" x14ac:dyDescent="0.2">
      <c r="A76" s="104" t="s">
        <v>59</v>
      </c>
      <c r="B76" s="105">
        <f>B77</f>
        <v>70989.66</v>
      </c>
      <c r="C76" s="105">
        <f t="shared" ref="C76:D76" si="33">C77</f>
        <v>79502</v>
      </c>
      <c r="D76" s="105">
        <f t="shared" si="33"/>
        <v>9554.8700000000008</v>
      </c>
      <c r="E76" s="110">
        <f t="shared" si="14"/>
        <v>0.13459523541879198</v>
      </c>
      <c r="F76" s="106">
        <f t="shared" si="15"/>
        <v>0.12018402052778547</v>
      </c>
    </row>
    <row r="77" spans="1:6" s="21" customFormat="1" ht="21.75" customHeight="1" x14ac:dyDescent="0.2">
      <c r="A77" s="96" t="s">
        <v>60</v>
      </c>
      <c r="B77" s="97">
        <f>B78+B83</f>
        <v>70989.66</v>
      </c>
      <c r="C77" s="97">
        <f t="shared" ref="C77:D77" si="34">C78+C83</f>
        <v>79502</v>
      </c>
      <c r="D77" s="97">
        <f t="shared" si="34"/>
        <v>9554.8700000000008</v>
      </c>
      <c r="E77" s="99">
        <f t="shared" si="14"/>
        <v>0.13459523541879198</v>
      </c>
      <c r="F77" s="98">
        <f t="shared" si="15"/>
        <v>0.12018402052778547</v>
      </c>
    </row>
    <row r="78" spans="1:6" ht="21.75" customHeight="1" x14ac:dyDescent="0.2">
      <c r="A78" s="82" t="s">
        <v>61</v>
      </c>
      <c r="B78" s="83">
        <f t="shared" ref="B78:C78" si="35">SUM(B79:B82)</f>
        <v>25723.75</v>
      </c>
      <c r="C78" s="83">
        <f t="shared" si="35"/>
        <v>37340</v>
      </c>
      <c r="D78" s="83">
        <f>SUM(D79:D82)</f>
        <v>9554.8700000000008</v>
      </c>
      <c r="E78" s="86">
        <f t="shared" si="14"/>
        <v>0.37144156664560962</v>
      </c>
      <c r="F78" s="84">
        <f t="shared" si="15"/>
        <v>0.25588832351365831</v>
      </c>
    </row>
    <row r="79" spans="1:6" ht="21.75" customHeight="1" x14ac:dyDescent="0.2">
      <c r="A79" s="87" t="s">
        <v>62</v>
      </c>
      <c r="B79" s="88">
        <v>17942.05</v>
      </c>
      <c r="C79" s="88">
        <f>'Ek. i prog. klasifikacija'!G138+'Ek. i prog. klasifikacija'!G169+'Ek. i prog. klasifikacija'!G246+'Ek. i prog. klasifikacija'!G262</f>
        <v>27323</v>
      </c>
      <c r="D79" s="88">
        <f>'Ek. i prog. klasifikacija'!H138+'Ek. i prog. klasifikacija'!H169+'Ek. i prog. klasifikacija'!H246+'Ek. i prog. klasifikacija'!H262</f>
        <v>3700</v>
      </c>
      <c r="E79" s="85">
        <f t="shared" si="14"/>
        <v>0.20621946767509844</v>
      </c>
      <c r="F79" s="100">
        <f t="shared" si="15"/>
        <v>0.1354170479083556</v>
      </c>
    </row>
    <row r="80" spans="1:6" ht="21.75" customHeight="1" x14ac:dyDescent="0.2">
      <c r="A80" s="87" t="s">
        <v>243</v>
      </c>
      <c r="B80" s="88">
        <v>0</v>
      </c>
      <c r="C80" s="88">
        <v>0</v>
      </c>
      <c r="D80" s="88">
        <v>0</v>
      </c>
      <c r="E80" s="85">
        <f t="shared" si="14"/>
        <v>0</v>
      </c>
      <c r="F80" s="100">
        <f t="shared" si="15"/>
        <v>0</v>
      </c>
    </row>
    <row r="81" spans="1:6" ht="21.75" customHeight="1" x14ac:dyDescent="0.2">
      <c r="A81" s="87" t="s">
        <v>244</v>
      </c>
      <c r="B81" s="88">
        <v>7781.7</v>
      </c>
      <c r="C81" s="88">
        <f>'Ek. i prog. klasifikacija'!G263+'Ek. i prog. klasifikacija'!G257+'Ek. i prog. klasifikacija'!G247</f>
        <v>9517</v>
      </c>
      <c r="D81" s="88">
        <f>'Ek. i prog. klasifikacija'!H263+'Ek. i prog. klasifikacija'!H257+'Ek. i prog. klasifikacija'!H247</f>
        <v>2836.1</v>
      </c>
      <c r="E81" s="85">
        <f>+IFERROR(D81/B81,)</f>
        <v>0.36445763779122814</v>
      </c>
      <c r="F81" s="100">
        <f t="shared" si="15"/>
        <v>0.29800357255437637</v>
      </c>
    </row>
    <row r="82" spans="1:6" ht="21.75" customHeight="1" x14ac:dyDescent="0.2">
      <c r="A82" s="87" t="s">
        <v>263</v>
      </c>
      <c r="B82" s="88">
        <v>0</v>
      </c>
      <c r="C82" s="88">
        <f>'Ek. i prog. klasifikacija'!G102+'Ek. i prog. klasifikacija'!G248</f>
        <v>500</v>
      </c>
      <c r="D82" s="88">
        <f>'Ek. i prog. klasifikacija'!H102+'Ek. i prog. klasifikacija'!H248</f>
        <v>3018.77</v>
      </c>
      <c r="E82" s="85">
        <f>+IFERROR(D82/B82,)</f>
        <v>0</v>
      </c>
      <c r="F82" s="100">
        <f t="shared" si="15"/>
        <v>6.0375399999999999</v>
      </c>
    </row>
    <row r="83" spans="1:6" ht="21.75" customHeight="1" x14ac:dyDescent="0.2">
      <c r="A83" s="82" t="s">
        <v>63</v>
      </c>
      <c r="B83" s="83">
        <f>B84</f>
        <v>45265.91</v>
      </c>
      <c r="C83" s="83">
        <f t="shared" ref="C83:D83" si="36">C84</f>
        <v>42162</v>
      </c>
      <c r="D83" s="83">
        <f t="shared" si="36"/>
        <v>0</v>
      </c>
      <c r="E83" s="86">
        <f t="shared" si="14"/>
        <v>0</v>
      </c>
      <c r="F83" s="84">
        <f t="shared" si="15"/>
        <v>0</v>
      </c>
    </row>
    <row r="84" spans="1:6" ht="21.75" customHeight="1" x14ac:dyDescent="0.2">
      <c r="A84" s="87" t="s">
        <v>64</v>
      </c>
      <c r="B84" s="88">
        <v>45265.91</v>
      </c>
      <c r="C84" s="88">
        <f>'Ek. i prog. klasifikacija'!G250+'Ek. i prog. klasifikacija'!G219</f>
        <v>42162</v>
      </c>
      <c r="D84" s="88">
        <f>'Ek. i prog. klasifikacija'!H250+'Ek. i prog. klasifikacija'!H219</f>
        <v>0</v>
      </c>
      <c r="E84" s="85">
        <f t="shared" si="14"/>
        <v>0</v>
      </c>
      <c r="F84" s="100">
        <f t="shared" si="15"/>
        <v>0</v>
      </c>
    </row>
    <row r="85" spans="1:6" ht="21.75" customHeight="1" x14ac:dyDescent="0.2">
      <c r="A85" s="104" t="s">
        <v>65</v>
      </c>
      <c r="B85" s="105">
        <f>B76+B28</f>
        <v>1877553.8299999998</v>
      </c>
      <c r="C85" s="105">
        <f>C76+C28</f>
        <v>1995947</v>
      </c>
      <c r="D85" s="105">
        <f>D76+D28</f>
        <v>1051415.32</v>
      </c>
      <c r="E85" s="110">
        <f t="shared" si="14"/>
        <v>0.55999210419442413</v>
      </c>
      <c r="F85" s="106">
        <f t="shared" si="15"/>
        <v>0.52677516988176543</v>
      </c>
    </row>
    <row r="89" spans="1:6" x14ac:dyDescent="0.2">
      <c r="B89" s="13"/>
      <c r="C89" s="13"/>
      <c r="D89" s="13"/>
    </row>
  </sheetData>
  <mergeCells count="1">
    <mergeCell ref="A1:F1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ignoredErrors>
    <ignoredError sqref="C68:D6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workbookViewId="0">
      <selection activeCell="B40" sqref="B40"/>
    </sheetView>
  </sheetViews>
  <sheetFormatPr defaultColWidth="9.140625" defaultRowHeight="11.25" x14ac:dyDescent="0.15"/>
  <cols>
    <col min="1" max="1" width="26.85546875" style="15" customWidth="1"/>
    <col min="2" max="2" width="16" style="15" customWidth="1"/>
    <col min="3" max="4" width="16.5703125" style="15" customWidth="1"/>
    <col min="5" max="5" width="13.7109375" style="15" customWidth="1"/>
    <col min="6" max="6" width="8.140625" style="41" customWidth="1"/>
    <col min="7" max="16384" width="9.140625" style="15"/>
  </cols>
  <sheetData>
    <row r="1" spans="1:6" ht="27" customHeight="1" thickBot="1" x14ac:dyDescent="0.2">
      <c r="A1" s="176" t="s">
        <v>206</v>
      </c>
      <c r="B1" s="177"/>
      <c r="C1" s="177"/>
      <c r="D1" s="177"/>
      <c r="E1" s="177"/>
      <c r="F1" s="178"/>
    </row>
    <row r="2" spans="1:6" ht="25.5" x14ac:dyDescent="0.15">
      <c r="A2" s="113" t="s">
        <v>207</v>
      </c>
      <c r="B2" s="114" t="s">
        <v>203</v>
      </c>
      <c r="C2" s="114" t="s">
        <v>268</v>
      </c>
      <c r="D2" s="114" t="s">
        <v>265</v>
      </c>
      <c r="E2" s="114" t="s">
        <v>208</v>
      </c>
      <c r="F2" s="115" t="s">
        <v>220</v>
      </c>
    </row>
    <row r="3" spans="1:6" ht="12.75" x14ac:dyDescent="0.15">
      <c r="A3" s="116">
        <v>1</v>
      </c>
      <c r="B3" s="111">
        <v>2</v>
      </c>
      <c r="C3" s="111">
        <v>3</v>
      </c>
      <c r="D3" s="111">
        <v>4</v>
      </c>
      <c r="E3" s="111">
        <v>5</v>
      </c>
      <c r="F3" s="117">
        <v>6</v>
      </c>
    </row>
    <row r="4" spans="1:6" ht="12.75" x14ac:dyDescent="0.15">
      <c r="A4" s="173" t="s">
        <v>219</v>
      </c>
      <c r="B4" s="174"/>
      <c r="C4" s="174"/>
      <c r="D4" s="174"/>
      <c r="E4" s="174"/>
      <c r="F4" s="175"/>
    </row>
    <row r="5" spans="1:6" ht="12.75" x14ac:dyDescent="0.2">
      <c r="A5" s="118" t="s">
        <v>209</v>
      </c>
      <c r="B5" s="125">
        <v>177594.49</v>
      </c>
      <c r="C5" s="125">
        <v>202819</v>
      </c>
      <c r="D5" s="125">
        <v>60960.800000000003</v>
      </c>
      <c r="E5" s="112">
        <f>+IFERROR(D5/B5,)</f>
        <v>0.34325839726221241</v>
      </c>
      <c r="F5" s="119">
        <f>+IFERROR(D5/C5,)</f>
        <v>0.30056750107238472</v>
      </c>
    </row>
    <row r="6" spans="1:6" ht="12.75" x14ac:dyDescent="0.2">
      <c r="A6" s="118" t="s">
        <v>210</v>
      </c>
      <c r="B6" s="125">
        <v>177594.49</v>
      </c>
      <c r="C6" s="125">
        <f>'Ek. i prog. klasifikacija'!G71+'Ek. i prog. klasifikacija'!G140+'Ek. i prog. klasifikacija'!G171+'Ek. i prog. klasifikacija'!G182+'Ek. i prog. klasifikacija'!G190</f>
        <v>202819</v>
      </c>
      <c r="D6" s="125">
        <f>'Ek. i prog. klasifikacija'!H71+'Ek. i prog. klasifikacija'!H140+'Ek. i prog. klasifikacija'!H171+'Ek. i prog. klasifikacija'!H182+'Ek. i prog. klasifikacija'!H190</f>
        <v>60960.800000000003</v>
      </c>
      <c r="E6" s="112">
        <f t="shared" ref="E6:E7" si="0">+IFERROR(D6/B6,)</f>
        <v>0.34325839726221241</v>
      </c>
      <c r="F6" s="119">
        <f t="shared" ref="F6:F7" si="1">+IFERROR(D6/C6,)</f>
        <v>0.30056750107238472</v>
      </c>
    </row>
    <row r="7" spans="1:6" s="22" customFormat="1" ht="12.75" x14ac:dyDescent="0.2">
      <c r="A7" s="118" t="s">
        <v>211</v>
      </c>
      <c r="B7" s="125">
        <f>B5-B6</f>
        <v>0</v>
      </c>
      <c r="C7" s="125">
        <f t="shared" ref="C7:D7" si="2">C5-C6</f>
        <v>0</v>
      </c>
      <c r="D7" s="125">
        <f t="shared" si="2"/>
        <v>0</v>
      </c>
      <c r="E7" s="112">
        <f t="shared" si="0"/>
        <v>0</v>
      </c>
      <c r="F7" s="119">
        <f t="shared" si="1"/>
        <v>0</v>
      </c>
    </row>
    <row r="8" spans="1:6" s="22" customFormat="1" ht="12.75" x14ac:dyDescent="0.2">
      <c r="A8" s="173" t="s">
        <v>269</v>
      </c>
      <c r="B8" s="174"/>
      <c r="C8" s="174"/>
      <c r="D8" s="174"/>
      <c r="E8" s="174"/>
      <c r="F8" s="175"/>
    </row>
    <row r="9" spans="1:6" s="22" customFormat="1" ht="12.75" x14ac:dyDescent="0.2">
      <c r="A9" s="118" t="s">
        <v>209</v>
      </c>
      <c r="B9" s="125">
        <v>0</v>
      </c>
      <c r="C9" s="125">
        <v>31190</v>
      </c>
      <c r="D9" s="125">
        <v>0</v>
      </c>
      <c r="E9" s="112">
        <f>+IFERROR(D9/B9,)</f>
        <v>0</v>
      </c>
      <c r="F9" s="119">
        <f>+IFERROR(D9/C9,)</f>
        <v>0</v>
      </c>
    </row>
    <row r="10" spans="1:6" s="22" customFormat="1" ht="12.75" x14ac:dyDescent="0.2">
      <c r="A10" s="118" t="s">
        <v>210</v>
      </c>
      <c r="B10" s="125">
        <v>0</v>
      </c>
      <c r="C10" s="125">
        <f>'Ek. i prog. klasifikacija'!G176</f>
        <v>31190</v>
      </c>
      <c r="D10" s="125">
        <f>'Ek. i prog. klasifikacija'!H176</f>
        <v>0</v>
      </c>
      <c r="E10" s="112">
        <f t="shared" ref="E10:E11" si="3">+IFERROR(D10/B10,)</f>
        <v>0</v>
      </c>
      <c r="F10" s="119">
        <f t="shared" ref="F10:F11" si="4">+IFERROR(D10/C10,)</f>
        <v>0</v>
      </c>
    </row>
    <row r="11" spans="1:6" s="22" customFormat="1" ht="12.75" x14ac:dyDescent="0.2">
      <c r="A11" s="118" t="s">
        <v>211</v>
      </c>
      <c r="B11" s="125">
        <f>B9-B10</f>
        <v>0</v>
      </c>
      <c r="C11" s="125">
        <f t="shared" ref="C11:D11" si="5">C9-C10</f>
        <v>0</v>
      </c>
      <c r="D11" s="125">
        <f t="shared" si="5"/>
        <v>0</v>
      </c>
      <c r="E11" s="112">
        <f t="shared" si="3"/>
        <v>0</v>
      </c>
      <c r="F11" s="119">
        <f t="shared" si="4"/>
        <v>0</v>
      </c>
    </row>
    <row r="12" spans="1:6" ht="11.25" customHeight="1" x14ac:dyDescent="0.15">
      <c r="A12" s="173" t="s">
        <v>212</v>
      </c>
      <c r="B12" s="174"/>
      <c r="C12" s="174"/>
      <c r="D12" s="174"/>
      <c r="E12" s="174"/>
      <c r="F12" s="175"/>
    </row>
    <row r="13" spans="1:6" ht="12.75" x14ac:dyDescent="0.2">
      <c r="A13" s="118" t="s">
        <v>209</v>
      </c>
      <c r="B13" s="125">
        <v>180217.29</v>
      </c>
      <c r="C13" s="125">
        <v>172215</v>
      </c>
      <c r="D13" s="125">
        <v>89368.95</v>
      </c>
      <c r="E13" s="112">
        <f>+IFERROR(D13/B13,)</f>
        <v>0.49589553810292003</v>
      </c>
      <c r="F13" s="119">
        <f>+IFERROR(D13/C13,)</f>
        <v>0.51893824579740444</v>
      </c>
    </row>
    <row r="14" spans="1:6" ht="12.75" x14ac:dyDescent="0.2">
      <c r="A14" s="118" t="s">
        <v>210</v>
      </c>
      <c r="B14" s="125">
        <v>180217.29</v>
      </c>
      <c r="C14" s="125">
        <f>'Ek. i prog. klasifikacija'!G13+'Ek. i prog. klasifikacija'!G44+'Ek. i prog. klasifikacija'!G242</f>
        <v>172215</v>
      </c>
      <c r="D14" s="125">
        <f>'Ek. i prog. klasifikacija'!H13+'Ek. i prog. klasifikacija'!H44+'Ek. i prog. klasifikacija'!H242</f>
        <v>89368.95</v>
      </c>
      <c r="E14" s="112">
        <f t="shared" ref="E14:E15" si="6">+IFERROR(D14/B14,)</f>
        <v>0.49589553810292003</v>
      </c>
      <c r="F14" s="119">
        <f t="shared" ref="F14:F15" si="7">+IFERROR(D14/C14,)</f>
        <v>0.51893824579740444</v>
      </c>
    </row>
    <row r="15" spans="1:6" s="22" customFormat="1" ht="12.75" x14ac:dyDescent="0.2">
      <c r="A15" s="118" t="s">
        <v>211</v>
      </c>
      <c r="B15" s="125">
        <f>B13-B14</f>
        <v>0</v>
      </c>
      <c r="C15" s="125">
        <f t="shared" ref="C15:D15" si="8">C13-C14</f>
        <v>0</v>
      </c>
      <c r="D15" s="125">
        <f t="shared" si="8"/>
        <v>0</v>
      </c>
      <c r="E15" s="112">
        <f t="shared" si="6"/>
        <v>0</v>
      </c>
      <c r="F15" s="119">
        <f t="shared" si="7"/>
        <v>0</v>
      </c>
    </row>
    <row r="16" spans="1:6" ht="11.25" customHeight="1" x14ac:dyDescent="0.15">
      <c r="A16" s="173" t="s">
        <v>213</v>
      </c>
      <c r="B16" s="174"/>
      <c r="C16" s="174"/>
      <c r="D16" s="174"/>
      <c r="E16" s="174"/>
      <c r="F16" s="175"/>
    </row>
    <row r="17" spans="1:6" ht="12.75" x14ac:dyDescent="0.2">
      <c r="A17" s="118" t="s">
        <v>209</v>
      </c>
      <c r="B17" s="125">
        <v>1372600.66</v>
      </c>
      <c r="C17" s="125">
        <v>1350521</v>
      </c>
      <c r="D17" s="125">
        <v>746313.95</v>
      </c>
      <c r="E17" s="112">
        <f>+IFERROR(D17/B17,)</f>
        <v>0.54372256385189266</v>
      </c>
      <c r="F17" s="119">
        <f>+IFERROR(D17/C17,)</f>
        <v>0.55261188089633551</v>
      </c>
    </row>
    <row r="18" spans="1:6" ht="12.75" x14ac:dyDescent="0.2">
      <c r="A18" s="118" t="s">
        <v>210</v>
      </c>
      <c r="B18" s="125">
        <v>1372600.66</v>
      </c>
      <c r="C18" s="125">
        <f>'Ek. i prog. klasifikacija'!G50</f>
        <v>1350521</v>
      </c>
      <c r="D18" s="125">
        <f>'Ek. i prog. klasifikacija'!H50</f>
        <v>746313.95</v>
      </c>
      <c r="E18" s="112">
        <f t="shared" ref="E18:E19" si="9">+IFERROR(D18/B18,)</f>
        <v>0.54372256385189266</v>
      </c>
      <c r="F18" s="119">
        <f t="shared" ref="F18:F19" si="10">+IFERROR(D18/C18,)</f>
        <v>0.55261188089633551</v>
      </c>
    </row>
    <row r="19" spans="1:6" s="22" customFormat="1" ht="12.75" x14ac:dyDescent="0.2">
      <c r="A19" s="118" t="s">
        <v>211</v>
      </c>
      <c r="B19" s="125">
        <f>B17-B18</f>
        <v>0</v>
      </c>
      <c r="C19" s="125">
        <f t="shared" ref="C19:D19" si="11">C17-C18</f>
        <v>0</v>
      </c>
      <c r="D19" s="125">
        <f t="shared" si="11"/>
        <v>0</v>
      </c>
      <c r="E19" s="112">
        <f t="shared" si="9"/>
        <v>0</v>
      </c>
      <c r="F19" s="119">
        <f t="shared" si="10"/>
        <v>0</v>
      </c>
    </row>
    <row r="20" spans="1:6" ht="11.25" customHeight="1" x14ac:dyDescent="0.15">
      <c r="A20" s="173" t="s">
        <v>214</v>
      </c>
      <c r="B20" s="174"/>
      <c r="C20" s="174"/>
      <c r="D20" s="174"/>
      <c r="E20" s="174"/>
      <c r="F20" s="175"/>
    </row>
    <row r="21" spans="1:6" ht="12.75" x14ac:dyDescent="0.2">
      <c r="A21" s="118" t="s">
        <v>209</v>
      </c>
      <c r="B21" s="125">
        <v>2548.2800000000002</v>
      </c>
      <c r="C21" s="125">
        <v>2655</v>
      </c>
      <c r="D21" s="125">
        <v>1274.1199999999999</v>
      </c>
      <c r="E21" s="112">
        <f>+IFERROR(D21/B21,)</f>
        <v>0.49999215156890131</v>
      </c>
      <c r="F21" s="119">
        <f>+IFERROR(D21/C21,)</f>
        <v>0.47989453860640297</v>
      </c>
    </row>
    <row r="22" spans="1:6" ht="12.75" x14ac:dyDescent="0.2">
      <c r="A22" s="118" t="s">
        <v>210</v>
      </c>
      <c r="B22" s="125">
        <v>2102.56</v>
      </c>
      <c r="C22" s="125">
        <f>'Ek. i prog. klasifikacija'!G79+'Ek. i prog. klasifikacija'!G253</f>
        <v>2655</v>
      </c>
      <c r="D22" s="125">
        <f>'Ek. i prog. klasifikacija'!H79+'Ek. i prog. klasifikacija'!H253</f>
        <v>0</v>
      </c>
      <c r="E22" s="112">
        <f t="shared" ref="E22:E23" si="12">+IFERROR(D22/B22,)</f>
        <v>0</v>
      </c>
      <c r="F22" s="119">
        <f t="shared" ref="F22:F23" si="13">+IFERROR(D22/C22,)</f>
        <v>0</v>
      </c>
    </row>
    <row r="23" spans="1:6" s="22" customFormat="1" ht="12.75" x14ac:dyDescent="0.2">
      <c r="A23" s="118" t="s">
        <v>211</v>
      </c>
      <c r="B23" s="125">
        <f>B21-B22</f>
        <v>445.72000000000025</v>
      </c>
      <c r="C23" s="125">
        <f t="shared" ref="C23:D23" si="14">C21-C22</f>
        <v>0</v>
      </c>
      <c r="D23" s="125">
        <f t="shared" si="14"/>
        <v>1274.1199999999999</v>
      </c>
      <c r="E23" s="112">
        <f t="shared" si="12"/>
        <v>2.8585659158215901</v>
      </c>
      <c r="F23" s="119">
        <f t="shared" si="13"/>
        <v>0</v>
      </c>
    </row>
    <row r="24" spans="1:6" ht="11.25" customHeight="1" x14ac:dyDescent="0.15">
      <c r="A24" s="173" t="s">
        <v>215</v>
      </c>
      <c r="B24" s="174"/>
      <c r="C24" s="174"/>
      <c r="D24" s="174"/>
      <c r="E24" s="174"/>
      <c r="F24" s="175"/>
    </row>
    <row r="25" spans="1:6" ht="12.75" x14ac:dyDescent="0.2">
      <c r="A25" s="118" t="s">
        <v>209</v>
      </c>
      <c r="B25" s="125">
        <v>15727.03</v>
      </c>
      <c r="C25" s="125">
        <v>7351</v>
      </c>
      <c r="D25" s="125">
        <v>0</v>
      </c>
      <c r="E25" s="112">
        <f>+IFERROR(D25/B25,)</f>
        <v>0</v>
      </c>
      <c r="F25" s="119">
        <f>+IFERROR(D25/C25,)</f>
        <v>0</v>
      </c>
    </row>
    <row r="26" spans="1:6" ht="12.75" x14ac:dyDescent="0.2">
      <c r="A26" s="118" t="s">
        <v>210</v>
      </c>
      <c r="B26" s="125">
        <v>15727.12</v>
      </c>
      <c r="C26" s="125">
        <f>'Ek. i prog. klasifikacija'!G86</f>
        <v>7351</v>
      </c>
      <c r="D26" s="125">
        <f>'Ek. i prog. klasifikacija'!H86</f>
        <v>5390.33</v>
      </c>
      <c r="E26" s="112">
        <f t="shared" ref="E26:E27" si="15">+IFERROR(D26/B26,)</f>
        <v>0.34274107401736614</v>
      </c>
      <c r="F26" s="119">
        <f t="shared" ref="F26:F27" si="16">+IFERROR(D26/C26,)</f>
        <v>0.73327846551489595</v>
      </c>
    </row>
    <row r="27" spans="1:6" s="22" customFormat="1" ht="12.75" x14ac:dyDescent="0.2">
      <c r="A27" s="118" t="s">
        <v>211</v>
      </c>
      <c r="B27" s="125">
        <f>B25-B26</f>
        <v>-9.0000000000145519E-2</v>
      </c>
      <c r="C27" s="125">
        <f t="shared" ref="C27:D27" si="17">C25-C26</f>
        <v>0</v>
      </c>
      <c r="D27" s="125">
        <f t="shared" si="17"/>
        <v>-5390.33</v>
      </c>
      <c r="E27" s="112">
        <f t="shared" si="15"/>
        <v>59892.555555458719</v>
      </c>
      <c r="F27" s="119">
        <f t="shared" si="16"/>
        <v>0</v>
      </c>
    </row>
    <row r="28" spans="1:6" ht="11.25" customHeight="1" x14ac:dyDescent="0.15">
      <c r="A28" s="173" t="s">
        <v>216</v>
      </c>
      <c r="B28" s="174"/>
      <c r="C28" s="174"/>
      <c r="D28" s="174"/>
      <c r="E28" s="174"/>
      <c r="F28" s="175"/>
    </row>
    <row r="29" spans="1:6" ht="12.75" x14ac:dyDescent="0.2">
      <c r="A29" s="118" t="s">
        <v>209</v>
      </c>
      <c r="B29" s="125">
        <v>95991.32</v>
      </c>
      <c r="C29" s="125">
        <v>183418</v>
      </c>
      <c r="D29" s="125">
        <v>124637.46</v>
      </c>
      <c r="E29" s="112">
        <f>+IFERROR(D29/B29,)</f>
        <v>1.2984242741947918</v>
      </c>
      <c r="F29" s="119">
        <f>+IFERROR(D29/C29,)</f>
        <v>0.6795268730440851</v>
      </c>
    </row>
    <row r="30" spans="1:6" ht="12.75" x14ac:dyDescent="0.2">
      <c r="A30" s="118" t="s">
        <v>210</v>
      </c>
      <c r="B30" s="125">
        <v>89086.25</v>
      </c>
      <c r="C30" s="125">
        <f>'Ek. i prog. klasifikacija'!G103+'Ek. i prog. klasifikacija'!G152+'Ek. i prog. klasifikacija'!G215+'Ek. i prog. klasifikacija'!G232+'Ek. i prog. klasifikacija'!G258</f>
        <v>183418</v>
      </c>
      <c r="D30" s="125">
        <f>'Ek. i prog. klasifikacija'!H103+'Ek. i prog. klasifikacija'!H152+'Ek. i prog. klasifikacija'!H215+'Ek. i prog. klasifikacija'!H232+'Ek. i prog. klasifikacija'!H258</f>
        <v>106501.28</v>
      </c>
      <c r="E30" s="112">
        <f t="shared" ref="E30:E31" si="18">+IFERROR(D30/B30,)</f>
        <v>1.1954850496008083</v>
      </c>
      <c r="F30" s="119">
        <f t="shared" ref="F30:F31" si="19">+IFERROR(D30/C30,)</f>
        <v>0.5806479189610616</v>
      </c>
    </row>
    <row r="31" spans="1:6" s="22" customFormat="1" ht="12.75" x14ac:dyDescent="0.2">
      <c r="A31" s="118" t="s">
        <v>211</v>
      </c>
      <c r="B31" s="125">
        <f>B29-B30</f>
        <v>6905.070000000007</v>
      </c>
      <c r="C31" s="125">
        <f t="shared" ref="C31:D31" si="20">C29-C30</f>
        <v>0</v>
      </c>
      <c r="D31" s="125">
        <f t="shared" si="20"/>
        <v>18136.180000000008</v>
      </c>
      <c r="E31" s="112">
        <f t="shared" si="18"/>
        <v>2.6265019760842381</v>
      </c>
      <c r="F31" s="119">
        <f t="shared" si="19"/>
        <v>0</v>
      </c>
    </row>
    <row r="32" spans="1:6" ht="12.75" x14ac:dyDescent="0.15">
      <c r="A32" s="173" t="s">
        <v>217</v>
      </c>
      <c r="B32" s="174"/>
      <c r="C32" s="174"/>
      <c r="D32" s="174"/>
      <c r="E32" s="174"/>
      <c r="F32" s="175"/>
    </row>
    <row r="33" spans="1:6" ht="12.75" x14ac:dyDescent="0.2">
      <c r="A33" s="118" t="s">
        <v>209</v>
      </c>
      <c r="B33" s="125">
        <v>39800.75</v>
      </c>
      <c r="C33" s="125">
        <v>45178</v>
      </c>
      <c r="D33" s="125">
        <v>42732.88</v>
      </c>
      <c r="E33" s="112">
        <f>+IFERROR(D33/B33,)</f>
        <v>1.0736702197822905</v>
      </c>
      <c r="F33" s="119">
        <f>+IFERROR(D33/C33,)</f>
        <v>0.94587808225242365</v>
      </c>
    </row>
    <row r="34" spans="1:6" ht="12.75" x14ac:dyDescent="0.2">
      <c r="A34" s="118" t="s">
        <v>210</v>
      </c>
      <c r="B34" s="125">
        <v>39800.75</v>
      </c>
      <c r="C34" s="125">
        <f>'Ek. i prog. klasifikacija'!G202+'Ek. i prog. klasifikacija'!G226</f>
        <v>45178</v>
      </c>
      <c r="D34" s="125">
        <f>'Ek. i prog. klasifikacija'!H202+'Ek. i prog. klasifikacija'!H226</f>
        <v>42732.88</v>
      </c>
      <c r="E34" s="112">
        <f t="shared" ref="E34:E35" si="21">+IFERROR(D34/B34,)</f>
        <v>1.0736702197822905</v>
      </c>
      <c r="F34" s="119">
        <f t="shared" ref="F34:F35" si="22">+IFERROR(D34/C34,)</f>
        <v>0.94587808225242365</v>
      </c>
    </row>
    <row r="35" spans="1:6" s="22" customFormat="1" ht="12.75" x14ac:dyDescent="0.2">
      <c r="A35" s="118" t="s">
        <v>211</v>
      </c>
      <c r="B35" s="125">
        <f>B33-B34</f>
        <v>0</v>
      </c>
      <c r="C35" s="125">
        <f t="shared" ref="C35:D35" si="23">C33-C34</f>
        <v>0</v>
      </c>
      <c r="D35" s="125">
        <f t="shared" si="23"/>
        <v>0</v>
      </c>
      <c r="E35" s="112">
        <f t="shared" si="21"/>
        <v>0</v>
      </c>
      <c r="F35" s="119">
        <f t="shared" si="22"/>
        <v>0</v>
      </c>
    </row>
    <row r="36" spans="1:6" ht="12.75" x14ac:dyDescent="0.15">
      <c r="A36" s="173" t="s">
        <v>218</v>
      </c>
      <c r="B36" s="174"/>
      <c r="C36" s="174"/>
      <c r="D36" s="174"/>
      <c r="E36" s="174"/>
      <c r="F36" s="175"/>
    </row>
    <row r="37" spans="1:6" ht="12.75" x14ac:dyDescent="0.2">
      <c r="A37" s="118" t="s">
        <v>209</v>
      </c>
      <c r="B37" s="125">
        <v>424.71</v>
      </c>
      <c r="C37" s="125">
        <v>600</v>
      </c>
      <c r="D37" s="125">
        <v>147.13</v>
      </c>
      <c r="E37" s="112">
        <f>+IFERROR(D37/B37,)</f>
        <v>0.34642461915189188</v>
      </c>
      <c r="F37" s="119">
        <f>+IFERROR(D37/C37,)</f>
        <v>0.24521666666666667</v>
      </c>
    </row>
    <row r="38" spans="1:6" ht="12.75" x14ac:dyDescent="0.2">
      <c r="A38" s="118" t="s">
        <v>210</v>
      </c>
      <c r="B38" s="125">
        <v>424.71</v>
      </c>
      <c r="C38" s="125">
        <f>'Ek. i prog. klasifikacija'!G221</f>
        <v>600</v>
      </c>
      <c r="D38" s="125">
        <f>'Ek. i prog. klasifikacija'!H221</f>
        <v>147.13</v>
      </c>
      <c r="E38" s="112">
        <f t="shared" ref="E38:E39" si="24">+IFERROR(D38/B38,)</f>
        <v>0.34642461915189188</v>
      </c>
      <c r="F38" s="119">
        <f t="shared" ref="F38:F39" si="25">+IFERROR(D38/C38,)</f>
        <v>0.24521666666666667</v>
      </c>
    </row>
    <row r="39" spans="1:6" s="22" customFormat="1" ht="13.5" thickBot="1" x14ac:dyDescent="0.25">
      <c r="A39" s="120" t="s">
        <v>211</v>
      </c>
      <c r="B39" s="126">
        <f>B37-B38</f>
        <v>0</v>
      </c>
      <c r="C39" s="126">
        <f t="shared" ref="C39:D39" si="26">C37-C38</f>
        <v>0</v>
      </c>
      <c r="D39" s="126">
        <f t="shared" si="26"/>
        <v>0</v>
      </c>
      <c r="E39" s="127">
        <f t="shared" si="24"/>
        <v>0</v>
      </c>
      <c r="F39" s="121">
        <f t="shared" si="25"/>
        <v>0</v>
      </c>
    </row>
    <row r="40" spans="1:6" ht="20.100000000000001" customHeight="1" thickBot="1" x14ac:dyDescent="0.25">
      <c r="A40" s="128" t="s">
        <v>221</v>
      </c>
      <c r="B40" s="134">
        <f>SUM(B5+B9+B13+B17+B21+B25+B29+B33+B37)</f>
        <v>1884904.53</v>
      </c>
      <c r="C40" s="134">
        <f>SUM(C5+C9+C13+C17+C21+C25+C29+C33+C37)</f>
        <v>1995947</v>
      </c>
      <c r="D40" s="134">
        <f>SUM(D5+D13+D17+D21+D25+D29+D33+D37)</f>
        <v>1065435.2899999998</v>
      </c>
      <c r="E40" s="129">
        <f>+IFERROR(D40/B40,)</f>
        <v>0.56524628862767912</v>
      </c>
      <c r="F40" s="130">
        <f>+IFERROR(D40/C40,)</f>
        <v>0.53379938946274619</v>
      </c>
    </row>
    <row r="41" spans="1:6" ht="20.100000000000001" customHeight="1" thickBot="1" x14ac:dyDescent="0.25">
      <c r="A41" s="131" t="s">
        <v>222</v>
      </c>
      <c r="B41" s="135">
        <f>SUM(B6+B14+B18+B22+B26+B30+B34+B38)</f>
        <v>1877553.83</v>
      </c>
      <c r="C41" s="135">
        <f>SUM(C6+C10+C14+C18+C22+C26+C30+C34+C38)</f>
        <v>1995947</v>
      </c>
      <c r="D41" s="135">
        <f>SUM(D6+D10+D14+D18+D22+D26+D30+D34+D38)</f>
        <v>1051415.3199999998</v>
      </c>
      <c r="E41" s="132">
        <f t="shared" ref="E41:E42" si="27">+IFERROR(D41/B41,)</f>
        <v>0.55999210419442402</v>
      </c>
      <c r="F41" s="133">
        <f t="shared" ref="F41:F42" si="28">+IFERROR(D41/C41,)</f>
        <v>0.52677516988176531</v>
      </c>
    </row>
    <row r="42" spans="1:6" ht="20.100000000000001" customHeight="1" thickBot="1" x14ac:dyDescent="0.25">
      <c r="A42" s="122" t="s">
        <v>223</v>
      </c>
      <c r="B42" s="136">
        <f>B40-B41</f>
        <v>7350.6999999999534</v>
      </c>
      <c r="C42" s="136">
        <f>C40-C41</f>
        <v>0</v>
      </c>
      <c r="D42" s="136">
        <f>D40-D41</f>
        <v>14019.969999999972</v>
      </c>
      <c r="E42" s="123">
        <f t="shared" si="27"/>
        <v>1.9072972642061383</v>
      </c>
      <c r="F42" s="124">
        <f t="shared" si="28"/>
        <v>0</v>
      </c>
    </row>
    <row r="44" spans="1:6" x14ac:dyDescent="0.15">
      <c r="D44" s="41"/>
      <c r="F44" s="15"/>
    </row>
    <row r="45" spans="1:6" x14ac:dyDescent="0.15">
      <c r="D45" s="41"/>
      <c r="F45" s="15"/>
    </row>
    <row r="46" spans="1:6" x14ac:dyDescent="0.15">
      <c r="D46" s="41"/>
      <c r="F46" s="15"/>
    </row>
    <row r="47" spans="1:6" x14ac:dyDescent="0.15">
      <c r="D47" s="41"/>
      <c r="F47" s="15"/>
    </row>
  </sheetData>
  <mergeCells count="10">
    <mergeCell ref="A32:F32"/>
    <mergeCell ref="A36:F36"/>
    <mergeCell ref="A1:F1"/>
    <mergeCell ref="A12:F12"/>
    <mergeCell ref="A16:F16"/>
    <mergeCell ref="A20:F20"/>
    <mergeCell ref="A24:F24"/>
    <mergeCell ref="A28:F28"/>
    <mergeCell ref="A4:F4"/>
    <mergeCell ref="A8:F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3"/>
  <sheetViews>
    <sheetView tabSelected="1" topLeftCell="A23" zoomScaleNormal="100" workbookViewId="0">
      <selection activeCell="H42" sqref="H42"/>
    </sheetView>
  </sheetViews>
  <sheetFormatPr defaultColWidth="9.140625" defaultRowHeight="11.25" x14ac:dyDescent="0.15"/>
  <cols>
    <col min="1" max="1" width="9.140625" style="23"/>
    <col min="2" max="2" width="8.28515625" style="23" customWidth="1"/>
    <col min="3" max="3" width="8.140625" style="23" customWidth="1"/>
    <col min="4" max="4" width="7.140625" style="23" customWidth="1"/>
    <col min="5" max="5" width="2.7109375" style="23" customWidth="1"/>
    <col min="6" max="6" width="32.5703125" style="23" customWidth="1"/>
    <col min="7" max="7" width="14" style="24" customWidth="1"/>
    <col min="8" max="8" width="13.85546875" style="24" customWidth="1"/>
    <col min="9" max="10" width="10.7109375" style="23" customWidth="1"/>
    <col min="11" max="11" width="9.140625" style="23"/>
    <col min="12" max="12" width="9.140625" style="23" customWidth="1"/>
    <col min="13" max="13" width="10" style="23" bestFit="1" customWidth="1"/>
    <col min="14" max="16384" width="9.140625" style="23"/>
  </cols>
  <sheetData>
    <row r="1" spans="2:9" ht="11.25" customHeight="1" x14ac:dyDescent="0.15">
      <c r="B1" s="223" t="s">
        <v>184</v>
      </c>
      <c r="C1" s="223"/>
      <c r="D1" s="223"/>
      <c r="E1" s="223"/>
      <c r="F1" s="223"/>
      <c r="G1" s="223"/>
      <c r="H1" s="223"/>
      <c r="I1" s="223"/>
    </row>
    <row r="2" spans="2:9" ht="15" customHeight="1" x14ac:dyDescent="0.15">
      <c r="B2" s="223"/>
      <c r="C2" s="223"/>
      <c r="D2" s="223"/>
      <c r="E2" s="223"/>
      <c r="F2" s="223"/>
      <c r="G2" s="223"/>
      <c r="H2" s="223"/>
      <c r="I2" s="223"/>
    </row>
    <row r="3" spans="2:9" ht="6.75" hidden="1" customHeight="1" x14ac:dyDescent="0.15">
      <c r="B3" s="223"/>
      <c r="C3" s="223"/>
      <c r="D3" s="223"/>
      <c r="E3" s="223"/>
      <c r="F3" s="223"/>
      <c r="G3" s="223"/>
      <c r="H3" s="223"/>
      <c r="I3" s="223"/>
    </row>
    <row r="4" spans="2:9" ht="27" hidden="1" customHeight="1" x14ac:dyDescent="0.15">
      <c r="B4" s="223"/>
      <c r="C4" s="223"/>
      <c r="D4" s="223"/>
      <c r="E4" s="223"/>
      <c r="F4" s="223"/>
      <c r="G4" s="223"/>
      <c r="H4" s="223"/>
      <c r="I4" s="223"/>
    </row>
    <row r="5" spans="2:9" ht="15" customHeight="1" x14ac:dyDescent="0.15">
      <c r="B5" s="231" t="s">
        <v>128</v>
      </c>
      <c r="C5" s="231"/>
      <c r="D5" s="224" t="s">
        <v>130</v>
      </c>
      <c r="E5" s="225"/>
      <c r="F5" s="226"/>
      <c r="G5" s="219" t="s">
        <v>266</v>
      </c>
      <c r="H5" s="219" t="s">
        <v>267</v>
      </c>
      <c r="I5" s="230" t="s">
        <v>129</v>
      </c>
    </row>
    <row r="6" spans="2:9" ht="36" customHeight="1" x14ac:dyDescent="0.15">
      <c r="B6" s="231"/>
      <c r="C6" s="231"/>
      <c r="D6" s="227"/>
      <c r="E6" s="228"/>
      <c r="F6" s="229"/>
      <c r="G6" s="219"/>
      <c r="H6" s="219"/>
      <c r="I6" s="230"/>
    </row>
    <row r="7" spans="2:9" x14ac:dyDescent="0.15">
      <c r="B7" s="222">
        <v>1</v>
      </c>
      <c r="C7" s="222"/>
      <c r="D7" s="222">
        <v>2</v>
      </c>
      <c r="E7" s="222"/>
      <c r="F7" s="222"/>
      <c r="G7" s="42">
        <v>3</v>
      </c>
      <c r="H7" s="43">
        <v>4</v>
      </c>
      <c r="I7" s="42">
        <v>5</v>
      </c>
    </row>
    <row r="8" spans="2:9" ht="34.5" customHeight="1" x14ac:dyDescent="0.15">
      <c r="B8" s="220" t="s">
        <v>123</v>
      </c>
      <c r="C8" s="220"/>
      <c r="D8" s="220" t="s">
        <v>124</v>
      </c>
      <c r="E8" s="220"/>
      <c r="F8" s="220"/>
      <c r="G8" s="59">
        <f>G9</f>
        <v>1995947</v>
      </c>
      <c r="H8" s="59">
        <f>H9</f>
        <v>1051415.32</v>
      </c>
      <c r="I8" s="60">
        <f>+IFERROR(H8/G8,)</f>
        <v>0.52677516988176543</v>
      </c>
    </row>
    <row r="9" spans="2:9" ht="12.75" x14ac:dyDescent="0.15">
      <c r="B9" s="220" t="s">
        <v>125</v>
      </c>
      <c r="C9" s="220"/>
      <c r="D9" s="220" t="s">
        <v>126</v>
      </c>
      <c r="E9" s="220"/>
      <c r="F9" s="220"/>
      <c r="G9" s="59">
        <f>G10</f>
        <v>1995947</v>
      </c>
      <c r="H9" s="59">
        <f>H10</f>
        <v>1051415.32</v>
      </c>
      <c r="I9" s="61">
        <f t="shared" ref="I9:I74" si="0">+IFERROR(H9/G9,)</f>
        <v>0.52677516988176543</v>
      </c>
    </row>
    <row r="10" spans="2:9" ht="12.75" x14ac:dyDescent="0.15">
      <c r="B10" s="220" t="s">
        <v>79</v>
      </c>
      <c r="C10" s="220"/>
      <c r="D10" s="221" t="s">
        <v>237</v>
      </c>
      <c r="E10" s="221"/>
      <c r="F10" s="221"/>
      <c r="G10" s="59">
        <f>G11+G69+G240+G251</f>
        <v>1995947</v>
      </c>
      <c r="H10" s="59">
        <f>H11+H69+H240+H251</f>
        <v>1051415.32</v>
      </c>
      <c r="I10" s="61">
        <f t="shared" si="0"/>
        <v>0.52677516988176543</v>
      </c>
    </row>
    <row r="11" spans="2:9" s="25" customFormat="1" ht="35.1" customHeight="1" x14ac:dyDescent="0.15">
      <c r="B11" s="207" t="s">
        <v>131</v>
      </c>
      <c r="C11" s="208"/>
      <c r="D11" s="208"/>
      <c r="E11" s="208"/>
      <c r="F11" s="209"/>
      <c r="G11" s="57">
        <f>G12+G43+G49</f>
        <v>1496191</v>
      </c>
      <c r="H11" s="57">
        <f>H12+H43+H49</f>
        <v>828655.86</v>
      </c>
      <c r="I11" s="62">
        <f t="shared" si="0"/>
        <v>0.55384363360025557</v>
      </c>
    </row>
    <row r="12" spans="2:9" s="25" customFormat="1" ht="24.95" customHeight="1" x14ac:dyDescent="0.15">
      <c r="B12" s="195" t="s">
        <v>121</v>
      </c>
      <c r="C12" s="195"/>
      <c r="D12" s="195" t="s">
        <v>122</v>
      </c>
      <c r="E12" s="195"/>
      <c r="F12" s="195"/>
      <c r="G12" s="52">
        <f>G13</f>
        <v>145670</v>
      </c>
      <c r="H12" s="52">
        <f>H13</f>
        <v>82341.91</v>
      </c>
      <c r="I12" s="63">
        <f t="shared" si="0"/>
        <v>0.56526333493512737</v>
      </c>
    </row>
    <row r="13" spans="2:9" s="26" customFormat="1" ht="15" customHeight="1" x14ac:dyDescent="0.15">
      <c r="B13" s="199" t="s">
        <v>120</v>
      </c>
      <c r="C13" s="199"/>
      <c r="D13" s="200" t="s">
        <v>127</v>
      </c>
      <c r="E13" s="200"/>
      <c r="F13" s="200"/>
      <c r="G13" s="51">
        <f>G14</f>
        <v>145670</v>
      </c>
      <c r="H13" s="51">
        <f>H14</f>
        <v>82341.91</v>
      </c>
      <c r="I13" s="64">
        <f t="shared" si="0"/>
        <v>0.56526333493512737</v>
      </c>
    </row>
    <row r="14" spans="2:9" ht="9.9499999999999993" customHeight="1" x14ac:dyDescent="0.15">
      <c r="B14" s="194" t="s">
        <v>80</v>
      </c>
      <c r="C14" s="194"/>
      <c r="D14" s="194" t="s">
        <v>81</v>
      </c>
      <c r="E14" s="194"/>
      <c r="F14" s="194"/>
      <c r="G14" s="46">
        <f>G15+G40</f>
        <v>145670</v>
      </c>
      <c r="H14" s="46">
        <f>H15+H40</f>
        <v>82341.91</v>
      </c>
      <c r="I14" s="65">
        <f t="shared" si="0"/>
        <v>0.56526333493512737</v>
      </c>
    </row>
    <row r="15" spans="2:9" ht="9.9499999999999993" customHeight="1" x14ac:dyDescent="0.15">
      <c r="B15" s="194" t="s">
        <v>82</v>
      </c>
      <c r="C15" s="194"/>
      <c r="D15" s="194" t="s">
        <v>83</v>
      </c>
      <c r="E15" s="194"/>
      <c r="F15" s="194"/>
      <c r="G15" s="46">
        <f>G16+G19+G25+G35</f>
        <v>144608</v>
      </c>
      <c r="H15" s="46">
        <f>H16+H19+H25+H35</f>
        <v>81644.11</v>
      </c>
      <c r="I15" s="65">
        <f t="shared" si="0"/>
        <v>0.564589165191414</v>
      </c>
    </row>
    <row r="16" spans="2:9" ht="9.9499999999999993" customHeight="1" x14ac:dyDescent="0.15">
      <c r="B16" s="194" t="s">
        <v>84</v>
      </c>
      <c r="C16" s="194"/>
      <c r="D16" s="194" t="s">
        <v>85</v>
      </c>
      <c r="E16" s="194"/>
      <c r="F16" s="194"/>
      <c r="G16" s="46">
        <f>SUM(G17:G18)</f>
        <v>10461</v>
      </c>
      <c r="H16" s="46">
        <f>SUM(H17:H18)</f>
        <v>6311.36</v>
      </c>
      <c r="I16" s="65">
        <f t="shared" si="0"/>
        <v>0.60332281808622501</v>
      </c>
    </row>
    <row r="17" spans="2:9" ht="9.9499999999999993" customHeight="1" x14ac:dyDescent="0.15">
      <c r="B17" s="185" t="s">
        <v>86</v>
      </c>
      <c r="C17" s="185"/>
      <c r="D17" s="185" t="s">
        <v>134</v>
      </c>
      <c r="E17" s="185"/>
      <c r="F17" s="185"/>
      <c r="G17" s="44">
        <v>8630</v>
      </c>
      <c r="H17" s="45">
        <v>5558.03</v>
      </c>
      <c r="I17" s="66">
        <f t="shared" si="0"/>
        <v>0.64403592120509845</v>
      </c>
    </row>
    <row r="18" spans="2:9" ht="9.9499999999999993" customHeight="1" x14ac:dyDescent="0.15">
      <c r="B18" s="185" t="s">
        <v>87</v>
      </c>
      <c r="C18" s="185"/>
      <c r="D18" s="185" t="s">
        <v>135</v>
      </c>
      <c r="E18" s="185"/>
      <c r="F18" s="185"/>
      <c r="G18" s="44">
        <v>1831</v>
      </c>
      <c r="H18" s="45">
        <v>753.33</v>
      </c>
      <c r="I18" s="66">
        <f t="shared" si="0"/>
        <v>0.41143091206990717</v>
      </c>
    </row>
    <row r="19" spans="2:9" ht="9.9499999999999993" customHeight="1" x14ac:dyDescent="0.15">
      <c r="B19" s="194" t="s">
        <v>88</v>
      </c>
      <c r="C19" s="194"/>
      <c r="D19" s="194" t="s">
        <v>89</v>
      </c>
      <c r="E19" s="194"/>
      <c r="F19" s="194"/>
      <c r="G19" s="46">
        <f>SUM(G20:G24)</f>
        <v>55143</v>
      </c>
      <c r="H19" s="46">
        <f>SUM(H20:H24)</f>
        <v>33052.28</v>
      </c>
      <c r="I19" s="65">
        <f t="shared" si="0"/>
        <v>0.59939212592713487</v>
      </c>
    </row>
    <row r="20" spans="2:9" ht="9.9499999999999993" customHeight="1" x14ac:dyDescent="0.15">
      <c r="B20" s="185" t="s">
        <v>90</v>
      </c>
      <c r="C20" s="185"/>
      <c r="D20" s="185" t="s">
        <v>226</v>
      </c>
      <c r="E20" s="185"/>
      <c r="F20" s="185"/>
      <c r="G20" s="44">
        <v>17247</v>
      </c>
      <c r="H20" s="45">
        <v>11225.9</v>
      </c>
      <c r="I20" s="66">
        <f t="shared" si="0"/>
        <v>0.65089000985678669</v>
      </c>
    </row>
    <row r="21" spans="2:9" ht="9.9499999999999993" customHeight="1" x14ac:dyDescent="0.15">
      <c r="B21" s="185" t="s">
        <v>91</v>
      </c>
      <c r="C21" s="185"/>
      <c r="D21" s="185" t="s">
        <v>132</v>
      </c>
      <c r="E21" s="185"/>
      <c r="F21" s="185"/>
      <c r="G21" s="44">
        <v>25276</v>
      </c>
      <c r="H21" s="45">
        <v>13382.96</v>
      </c>
      <c r="I21" s="66">
        <f t="shared" si="0"/>
        <v>0.52947301788257628</v>
      </c>
    </row>
    <row r="22" spans="2:9" ht="9.9499999999999993" customHeight="1" x14ac:dyDescent="0.15">
      <c r="B22" s="179">
        <v>3224</v>
      </c>
      <c r="C22" s="181"/>
      <c r="D22" s="185" t="s">
        <v>179</v>
      </c>
      <c r="E22" s="185"/>
      <c r="F22" s="185"/>
      <c r="G22" s="44">
        <v>2522</v>
      </c>
      <c r="H22" s="45">
        <v>1564.45</v>
      </c>
      <c r="I22" s="66">
        <f t="shared" si="0"/>
        <v>0.62032117367168915</v>
      </c>
    </row>
    <row r="23" spans="2:9" ht="9.9499999999999993" customHeight="1" x14ac:dyDescent="0.15">
      <c r="B23" s="179" t="s">
        <v>92</v>
      </c>
      <c r="C23" s="181"/>
      <c r="D23" s="185" t="s">
        <v>227</v>
      </c>
      <c r="E23" s="185"/>
      <c r="F23" s="185"/>
      <c r="G23" s="44">
        <v>8591</v>
      </c>
      <c r="H23" s="45">
        <v>6433.54</v>
      </c>
      <c r="I23" s="66">
        <f t="shared" si="0"/>
        <v>0.74886974741008028</v>
      </c>
    </row>
    <row r="24" spans="2:9" ht="9.9499999999999993" customHeight="1" x14ac:dyDescent="0.15">
      <c r="B24" s="140">
        <v>3227</v>
      </c>
      <c r="C24" s="141"/>
      <c r="D24" s="179" t="s">
        <v>248</v>
      </c>
      <c r="E24" s="180"/>
      <c r="F24" s="181"/>
      <c r="G24" s="44">
        <v>1507</v>
      </c>
      <c r="H24" s="45">
        <v>445.43</v>
      </c>
      <c r="I24" s="66">
        <f t="shared" si="0"/>
        <v>0.29557398805573987</v>
      </c>
    </row>
    <row r="25" spans="2:9" ht="9.9499999999999993" customHeight="1" x14ac:dyDescent="0.15">
      <c r="B25" s="182" t="s">
        <v>93</v>
      </c>
      <c r="C25" s="184"/>
      <c r="D25" s="194" t="s">
        <v>94</v>
      </c>
      <c r="E25" s="194"/>
      <c r="F25" s="194"/>
      <c r="G25" s="46">
        <f>SUM(G26:G34)</f>
        <v>74426</v>
      </c>
      <c r="H25" s="46">
        <f>SUM(H26:H34)</f>
        <v>38775.049999999996</v>
      </c>
      <c r="I25" s="65">
        <f t="shared" si="0"/>
        <v>0.52098796119635604</v>
      </c>
    </row>
    <row r="26" spans="2:9" ht="9.9499999999999993" customHeight="1" x14ac:dyDescent="0.15">
      <c r="B26" s="179" t="s">
        <v>95</v>
      </c>
      <c r="C26" s="181"/>
      <c r="D26" s="185" t="s">
        <v>190</v>
      </c>
      <c r="E26" s="185"/>
      <c r="F26" s="185"/>
      <c r="G26" s="44">
        <v>4580</v>
      </c>
      <c r="H26" s="45">
        <v>1880.94</v>
      </c>
      <c r="I26" s="66">
        <f t="shared" si="0"/>
        <v>0.41068558951965067</v>
      </c>
    </row>
    <row r="27" spans="2:9" ht="9.9499999999999993" customHeight="1" x14ac:dyDescent="0.15">
      <c r="B27" s="179">
        <v>3232</v>
      </c>
      <c r="C27" s="181"/>
      <c r="D27" s="185" t="s">
        <v>140</v>
      </c>
      <c r="E27" s="185"/>
      <c r="F27" s="185"/>
      <c r="G27" s="44">
        <v>34766</v>
      </c>
      <c r="H27" s="45">
        <v>10199.65</v>
      </c>
      <c r="I27" s="66">
        <f t="shared" si="0"/>
        <v>0.29338002646263589</v>
      </c>
    </row>
    <row r="28" spans="2:9" ht="9.9499999999999993" customHeight="1" x14ac:dyDescent="0.15">
      <c r="B28" s="69">
        <v>3233</v>
      </c>
      <c r="C28" s="70"/>
      <c r="D28" s="179" t="s">
        <v>225</v>
      </c>
      <c r="E28" s="180"/>
      <c r="F28" s="181"/>
      <c r="G28" s="44">
        <v>133</v>
      </c>
      <c r="H28" s="45">
        <v>63.72</v>
      </c>
      <c r="I28" s="66">
        <f t="shared" si="0"/>
        <v>0.47909774436090224</v>
      </c>
    </row>
    <row r="29" spans="2:9" ht="9.9499999999999993" customHeight="1" x14ac:dyDescent="0.15">
      <c r="B29" s="179" t="s">
        <v>96</v>
      </c>
      <c r="C29" s="181"/>
      <c r="D29" s="185" t="s">
        <v>145</v>
      </c>
      <c r="E29" s="185"/>
      <c r="F29" s="185"/>
      <c r="G29" s="44">
        <v>18411</v>
      </c>
      <c r="H29" s="45">
        <v>10527.07</v>
      </c>
      <c r="I29" s="66">
        <f t="shared" si="0"/>
        <v>0.57178154364238765</v>
      </c>
    </row>
    <row r="30" spans="2:9" ht="9.9499999999999993" customHeight="1" x14ac:dyDescent="0.15">
      <c r="B30" s="179" t="s">
        <v>97</v>
      </c>
      <c r="C30" s="181"/>
      <c r="D30" s="185" t="s">
        <v>136</v>
      </c>
      <c r="E30" s="185"/>
      <c r="F30" s="185"/>
      <c r="G30" s="44">
        <v>1228</v>
      </c>
      <c r="H30" s="45">
        <v>0</v>
      </c>
      <c r="I30" s="66">
        <f t="shared" si="0"/>
        <v>0</v>
      </c>
    </row>
    <row r="31" spans="2:9" ht="9.9499999999999993" customHeight="1" x14ac:dyDescent="0.15">
      <c r="B31" s="179" t="s">
        <v>98</v>
      </c>
      <c r="C31" s="181"/>
      <c r="D31" s="185" t="s">
        <v>185</v>
      </c>
      <c r="E31" s="185"/>
      <c r="F31" s="185"/>
      <c r="G31" s="44">
        <v>11266</v>
      </c>
      <c r="H31" s="45">
        <v>11239.27</v>
      </c>
      <c r="I31" s="66">
        <f t="shared" si="0"/>
        <v>0.99762737440085214</v>
      </c>
    </row>
    <row r="32" spans="2:9" ht="9.9499999999999993" customHeight="1" x14ac:dyDescent="0.15">
      <c r="B32" s="179" t="s">
        <v>99</v>
      </c>
      <c r="C32" s="181"/>
      <c r="D32" s="185" t="s">
        <v>181</v>
      </c>
      <c r="E32" s="185"/>
      <c r="F32" s="185"/>
      <c r="G32" s="44">
        <v>131</v>
      </c>
      <c r="H32" s="45">
        <v>122.21</v>
      </c>
      <c r="I32" s="66">
        <f t="shared" si="0"/>
        <v>0.93290076335877858</v>
      </c>
    </row>
    <row r="33" spans="2:9" ht="9.9499999999999993" customHeight="1" x14ac:dyDescent="0.15">
      <c r="B33" s="179" t="s">
        <v>100</v>
      </c>
      <c r="C33" s="181"/>
      <c r="D33" s="185" t="s">
        <v>228</v>
      </c>
      <c r="E33" s="185"/>
      <c r="F33" s="185"/>
      <c r="G33" s="44">
        <v>2389</v>
      </c>
      <c r="H33" s="45">
        <v>2765.65</v>
      </c>
      <c r="I33" s="66">
        <f t="shared" si="0"/>
        <v>1.1576601088321474</v>
      </c>
    </row>
    <row r="34" spans="2:9" ht="9.9499999999999993" customHeight="1" x14ac:dyDescent="0.15">
      <c r="B34" s="179" t="s">
        <v>101</v>
      </c>
      <c r="C34" s="181"/>
      <c r="D34" s="185" t="s">
        <v>180</v>
      </c>
      <c r="E34" s="185"/>
      <c r="F34" s="185"/>
      <c r="G34" s="44">
        <v>1522</v>
      </c>
      <c r="H34" s="45">
        <v>1976.54</v>
      </c>
      <c r="I34" s="66">
        <f t="shared" si="0"/>
        <v>1.2986465177398161</v>
      </c>
    </row>
    <row r="35" spans="2:9" ht="9.9499999999999993" customHeight="1" x14ac:dyDescent="0.15">
      <c r="B35" s="182" t="s">
        <v>102</v>
      </c>
      <c r="C35" s="184"/>
      <c r="D35" s="194" t="s">
        <v>103</v>
      </c>
      <c r="E35" s="194"/>
      <c r="F35" s="194"/>
      <c r="G35" s="46">
        <f>SUM(G36:G39)</f>
        <v>4578</v>
      </c>
      <c r="H35" s="46">
        <f>SUM(H36:H39)</f>
        <v>3505.42</v>
      </c>
      <c r="I35" s="65">
        <f t="shared" si="0"/>
        <v>0.76570991699432067</v>
      </c>
    </row>
    <row r="36" spans="2:9" ht="9.9499999999999993" customHeight="1" x14ac:dyDescent="0.15">
      <c r="B36" s="140">
        <v>3292</v>
      </c>
      <c r="C36" s="143"/>
      <c r="D36" s="179" t="s">
        <v>249</v>
      </c>
      <c r="E36" s="180"/>
      <c r="F36" s="181"/>
      <c r="G36" s="44">
        <v>2654</v>
      </c>
      <c r="H36" s="45">
        <v>2636.53</v>
      </c>
      <c r="I36" s="66">
        <f t="shared" si="0"/>
        <v>0.99341748304446131</v>
      </c>
    </row>
    <row r="37" spans="2:9" ht="9.9499999999999993" customHeight="1" x14ac:dyDescent="0.15">
      <c r="B37" s="179">
        <v>3293</v>
      </c>
      <c r="C37" s="181"/>
      <c r="D37" s="185" t="s">
        <v>137</v>
      </c>
      <c r="E37" s="185"/>
      <c r="F37" s="185"/>
      <c r="G37" s="44">
        <v>1029</v>
      </c>
      <c r="H37" s="45">
        <v>337.89</v>
      </c>
      <c r="I37" s="66">
        <f t="shared" si="0"/>
        <v>0.32836734693877551</v>
      </c>
    </row>
    <row r="38" spans="2:9" ht="9.9499999999999993" customHeight="1" x14ac:dyDescent="0.15">
      <c r="B38" s="179" t="s">
        <v>104</v>
      </c>
      <c r="C38" s="181"/>
      <c r="D38" s="185" t="s">
        <v>229</v>
      </c>
      <c r="E38" s="185"/>
      <c r="F38" s="185"/>
      <c r="G38" s="44">
        <v>531</v>
      </c>
      <c r="H38" s="45">
        <v>181.09</v>
      </c>
      <c r="I38" s="66">
        <f t="shared" si="0"/>
        <v>0.34103578154425612</v>
      </c>
    </row>
    <row r="39" spans="2:9" ht="9.9499999999999993" customHeight="1" x14ac:dyDescent="0.15">
      <c r="B39" s="179" t="s">
        <v>105</v>
      </c>
      <c r="C39" s="181"/>
      <c r="D39" s="185" t="s">
        <v>103</v>
      </c>
      <c r="E39" s="185"/>
      <c r="F39" s="185"/>
      <c r="G39" s="44">
        <v>364</v>
      </c>
      <c r="H39" s="45">
        <v>349.91</v>
      </c>
      <c r="I39" s="66">
        <f t="shared" si="0"/>
        <v>0.96129120879120888</v>
      </c>
    </row>
    <row r="40" spans="2:9" ht="9.9499999999999993" customHeight="1" x14ac:dyDescent="0.15">
      <c r="B40" s="182" t="s">
        <v>106</v>
      </c>
      <c r="C40" s="184"/>
      <c r="D40" s="194" t="s">
        <v>107</v>
      </c>
      <c r="E40" s="194"/>
      <c r="F40" s="194"/>
      <c r="G40" s="46">
        <f>G41</f>
        <v>1062</v>
      </c>
      <c r="H40" s="46">
        <f>H41</f>
        <v>697.8</v>
      </c>
      <c r="I40" s="65">
        <f t="shared" si="0"/>
        <v>0.6570621468926553</v>
      </c>
    </row>
    <row r="41" spans="2:9" ht="9.9499999999999993" customHeight="1" x14ac:dyDescent="0.15">
      <c r="B41" s="182" t="s">
        <v>108</v>
      </c>
      <c r="C41" s="184"/>
      <c r="D41" s="194" t="s">
        <v>109</v>
      </c>
      <c r="E41" s="194"/>
      <c r="F41" s="194"/>
      <c r="G41" s="46">
        <f>SUM(G42)</f>
        <v>1062</v>
      </c>
      <c r="H41" s="46">
        <f>SUM(H42)</f>
        <v>697.8</v>
      </c>
      <c r="I41" s="65">
        <f t="shared" si="0"/>
        <v>0.6570621468926553</v>
      </c>
    </row>
    <row r="42" spans="2:9" ht="9.9499999999999993" customHeight="1" x14ac:dyDescent="0.15">
      <c r="B42" s="179" t="s">
        <v>110</v>
      </c>
      <c r="C42" s="181"/>
      <c r="D42" s="185" t="s">
        <v>230</v>
      </c>
      <c r="E42" s="185"/>
      <c r="F42" s="185"/>
      <c r="G42" s="44">
        <v>1062</v>
      </c>
      <c r="H42" s="45">
        <v>697.8</v>
      </c>
      <c r="I42" s="66">
        <f t="shared" si="0"/>
        <v>0.6570621468926553</v>
      </c>
    </row>
    <row r="43" spans="2:9" s="25" customFormat="1" ht="24.95" customHeight="1" x14ac:dyDescent="0.15">
      <c r="B43" s="195" t="s">
        <v>138</v>
      </c>
      <c r="C43" s="195"/>
      <c r="D43" s="195" t="s">
        <v>139</v>
      </c>
      <c r="E43" s="195"/>
      <c r="F43" s="195"/>
      <c r="G43" s="52">
        <f t="shared" ref="G43:H47" si="1">G44</f>
        <v>0</v>
      </c>
      <c r="H43" s="52">
        <f t="shared" si="1"/>
        <v>0</v>
      </c>
      <c r="I43" s="63">
        <f t="shared" si="0"/>
        <v>0</v>
      </c>
    </row>
    <row r="44" spans="2:9" s="53" customFormat="1" ht="15" customHeight="1" x14ac:dyDescent="0.15">
      <c r="B44" s="199" t="s">
        <v>120</v>
      </c>
      <c r="C44" s="199"/>
      <c r="D44" s="200" t="s">
        <v>127</v>
      </c>
      <c r="E44" s="200"/>
      <c r="F44" s="200"/>
      <c r="G44" s="51">
        <f t="shared" si="1"/>
        <v>0</v>
      </c>
      <c r="H44" s="51">
        <f t="shared" si="1"/>
        <v>0</v>
      </c>
      <c r="I44" s="64">
        <f t="shared" si="0"/>
        <v>0</v>
      </c>
    </row>
    <row r="45" spans="2:9" ht="9.9499999999999993" customHeight="1" x14ac:dyDescent="0.15">
      <c r="B45" s="194" t="s">
        <v>80</v>
      </c>
      <c r="C45" s="194"/>
      <c r="D45" s="194" t="s">
        <v>81</v>
      </c>
      <c r="E45" s="194"/>
      <c r="F45" s="194"/>
      <c r="G45" s="46">
        <f t="shared" si="1"/>
        <v>0</v>
      </c>
      <c r="H45" s="46">
        <f t="shared" si="1"/>
        <v>0</v>
      </c>
      <c r="I45" s="65">
        <f t="shared" si="0"/>
        <v>0</v>
      </c>
    </row>
    <row r="46" spans="2:9" ht="9.9499999999999993" customHeight="1" x14ac:dyDescent="0.15">
      <c r="B46" s="194" t="s">
        <v>82</v>
      </c>
      <c r="C46" s="194"/>
      <c r="D46" s="194" t="s">
        <v>83</v>
      </c>
      <c r="E46" s="194"/>
      <c r="F46" s="194"/>
      <c r="G46" s="46">
        <f t="shared" si="1"/>
        <v>0</v>
      </c>
      <c r="H46" s="46">
        <f t="shared" si="1"/>
        <v>0</v>
      </c>
      <c r="I46" s="65">
        <f t="shared" si="0"/>
        <v>0</v>
      </c>
    </row>
    <row r="47" spans="2:9" ht="9.9499999999999993" customHeight="1" x14ac:dyDescent="0.15">
      <c r="B47" s="182" t="s">
        <v>93</v>
      </c>
      <c r="C47" s="184"/>
      <c r="D47" s="194" t="s">
        <v>94</v>
      </c>
      <c r="E47" s="194"/>
      <c r="F47" s="194"/>
      <c r="G47" s="46">
        <f t="shared" si="1"/>
        <v>0</v>
      </c>
      <c r="H47" s="46">
        <f t="shared" si="1"/>
        <v>0</v>
      </c>
      <c r="I47" s="65">
        <f t="shared" si="0"/>
        <v>0</v>
      </c>
    </row>
    <row r="48" spans="2:9" ht="9.9499999999999993" customHeight="1" x14ac:dyDescent="0.15">
      <c r="B48" s="179">
        <v>3232</v>
      </c>
      <c r="C48" s="181"/>
      <c r="D48" s="185" t="s">
        <v>140</v>
      </c>
      <c r="E48" s="185"/>
      <c r="F48" s="185"/>
      <c r="G48" s="44">
        <v>0</v>
      </c>
      <c r="H48" s="45">
        <v>0</v>
      </c>
      <c r="I48" s="66">
        <f t="shared" si="0"/>
        <v>0</v>
      </c>
    </row>
    <row r="49" spans="2:9" s="54" customFormat="1" ht="24.95" customHeight="1" x14ac:dyDescent="0.2">
      <c r="B49" s="195" t="s">
        <v>167</v>
      </c>
      <c r="C49" s="188"/>
      <c r="D49" s="195" t="s">
        <v>168</v>
      </c>
      <c r="E49" s="187"/>
      <c r="F49" s="188"/>
      <c r="G49" s="52">
        <f>G50</f>
        <v>1350521</v>
      </c>
      <c r="H49" s="52">
        <f>H50</f>
        <v>746313.95</v>
      </c>
      <c r="I49" s="63">
        <f t="shared" si="0"/>
        <v>0.55261188089633551</v>
      </c>
    </row>
    <row r="50" spans="2:9" s="55" customFormat="1" ht="24.75" customHeight="1" x14ac:dyDescent="0.15">
      <c r="B50" s="199" t="s">
        <v>169</v>
      </c>
      <c r="C50" s="199"/>
      <c r="D50" s="200" t="s">
        <v>170</v>
      </c>
      <c r="E50" s="200"/>
      <c r="F50" s="200"/>
      <c r="G50" s="51">
        <f>G51</f>
        <v>1350521</v>
      </c>
      <c r="H50" s="51">
        <f>H51</f>
        <v>746313.95</v>
      </c>
      <c r="I50" s="64">
        <f t="shared" si="0"/>
        <v>0.55261188089633551</v>
      </c>
    </row>
    <row r="51" spans="2:9" ht="9.9499999999999993" customHeight="1" x14ac:dyDescent="0.15">
      <c r="B51" s="194" t="s">
        <v>80</v>
      </c>
      <c r="C51" s="194"/>
      <c r="D51" s="194" t="s">
        <v>81</v>
      </c>
      <c r="E51" s="194"/>
      <c r="F51" s="194"/>
      <c r="G51" s="46">
        <f>G52+G60+G66</f>
        <v>1350521</v>
      </c>
      <c r="H51" s="46">
        <f>H52+H60+H66</f>
        <v>746313.95</v>
      </c>
      <c r="I51" s="65">
        <f t="shared" si="0"/>
        <v>0.55261188089633551</v>
      </c>
    </row>
    <row r="52" spans="2:9" ht="9.9499999999999993" customHeight="1" x14ac:dyDescent="0.15">
      <c r="B52" s="182">
        <v>31</v>
      </c>
      <c r="C52" s="184"/>
      <c r="D52" s="182" t="s">
        <v>117</v>
      </c>
      <c r="E52" s="183"/>
      <c r="F52" s="184"/>
      <c r="G52" s="46">
        <f>G53+G55+G57</f>
        <v>1300750</v>
      </c>
      <c r="H52" s="46">
        <f>H53+H55+H57</f>
        <v>723832.03999999992</v>
      </c>
      <c r="I52" s="65">
        <f t="shared" si="0"/>
        <v>0.55647283490294053</v>
      </c>
    </row>
    <row r="53" spans="2:9" ht="9.9499999999999993" customHeight="1" x14ac:dyDescent="0.15">
      <c r="B53" s="182">
        <v>311</v>
      </c>
      <c r="C53" s="184"/>
      <c r="D53" s="182" t="s">
        <v>147</v>
      </c>
      <c r="E53" s="183"/>
      <c r="F53" s="184"/>
      <c r="G53" s="46">
        <f>G54</f>
        <v>1061782</v>
      </c>
      <c r="H53" s="46">
        <f>H54</f>
        <v>595715.62</v>
      </c>
      <c r="I53" s="65">
        <f t="shared" si="0"/>
        <v>0.56105266429455392</v>
      </c>
    </row>
    <row r="54" spans="2:9" ht="9.9499999999999993" customHeight="1" x14ac:dyDescent="0.15">
      <c r="B54" s="179">
        <v>3111</v>
      </c>
      <c r="C54" s="181"/>
      <c r="D54" s="179" t="s">
        <v>148</v>
      </c>
      <c r="E54" s="180"/>
      <c r="F54" s="181"/>
      <c r="G54" s="44">
        <v>1061782</v>
      </c>
      <c r="H54" s="45">
        <v>595715.62</v>
      </c>
      <c r="I54" s="66">
        <f t="shared" si="0"/>
        <v>0.56105266429455392</v>
      </c>
    </row>
    <row r="55" spans="2:9" ht="9.9499999999999993" customHeight="1" x14ac:dyDescent="0.15">
      <c r="B55" s="182">
        <v>312</v>
      </c>
      <c r="C55" s="184"/>
      <c r="D55" s="182" t="s">
        <v>118</v>
      </c>
      <c r="E55" s="183"/>
      <c r="F55" s="184"/>
      <c r="G55" s="46">
        <f>G56</f>
        <v>53090</v>
      </c>
      <c r="H55" s="46">
        <f>H56</f>
        <v>28550.82</v>
      </c>
      <c r="I55" s="65">
        <f t="shared" si="0"/>
        <v>0.53778150310792994</v>
      </c>
    </row>
    <row r="56" spans="2:9" ht="9.9499999999999993" customHeight="1" x14ac:dyDescent="0.15">
      <c r="B56" s="185">
        <v>3121</v>
      </c>
      <c r="C56" s="185"/>
      <c r="D56" s="185" t="s">
        <v>118</v>
      </c>
      <c r="E56" s="185"/>
      <c r="F56" s="185"/>
      <c r="G56" s="44">
        <v>53090</v>
      </c>
      <c r="H56" s="45">
        <v>28550.82</v>
      </c>
      <c r="I56" s="66">
        <f t="shared" si="0"/>
        <v>0.53778150310792994</v>
      </c>
    </row>
    <row r="57" spans="2:9" ht="9.9499999999999993" customHeight="1" x14ac:dyDescent="0.15">
      <c r="B57" s="182">
        <v>313</v>
      </c>
      <c r="C57" s="184"/>
      <c r="D57" s="182" t="s">
        <v>119</v>
      </c>
      <c r="E57" s="183"/>
      <c r="F57" s="184"/>
      <c r="G57" s="46">
        <f>SUM(G58:G59)</f>
        <v>185878</v>
      </c>
      <c r="H57" s="46">
        <f>SUM(H58:H59)</f>
        <v>99565.6</v>
      </c>
      <c r="I57" s="65">
        <f t="shared" si="0"/>
        <v>0.53565026522773007</v>
      </c>
    </row>
    <row r="58" spans="2:9" ht="9.9499999999999993" customHeight="1" x14ac:dyDescent="0.15">
      <c r="B58" s="185">
        <v>3132</v>
      </c>
      <c r="C58" s="185"/>
      <c r="D58" s="185" t="s">
        <v>231</v>
      </c>
      <c r="E58" s="185"/>
      <c r="F58" s="185"/>
      <c r="G58" s="44">
        <v>185812</v>
      </c>
      <c r="H58" s="45">
        <v>99565.6</v>
      </c>
      <c r="I58" s="66">
        <f t="shared" si="0"/>
        <v>0.53584052698426365</v>
      </c>
    </row>
    <row r="59" spans="2:9" ht="9.9499999999999993" customHeight="1" x14ac:dyDescent="0.15">
      <c r="B59" s="185">
        <v>3133</v>
      </c>
      <c r="C59" s="185"/>
      <c r="D59" s="185" t="s">
        <v>149</v>
      </c>
      <c r="E59" s="185"/>
      <c r="F59" s="185"/>
      <c r="G59" s="44">
        <v>66</v>
      </c>
      <c r="H59" s="45">
        <v>0</v>
      </c>
      <c r="I59" s="66">
        <f t="shared" si="0"/>
        <v>0</v>
      </c>
    </row>
    <row r="60" spans="2:9" ht="9.9499999999999993" customHeight="1" x14ac:dyDescent="0.15">
      <c r="B60" s="194" t="s">
        <v>82</v>
      </c>
      <c r="C60" s="194"/>
      <c r="D60" s="194" t="s">
        <v>83</v>
      </c>
      <c r="E60" s="194"/>
      <c r="F60" s="194"/>
      <c r="G60" s="46">
        <f>G61+G63</f>
        <v>49771</v>
      </c>
      <c r="H60" s="46">
        <f>H61+H63</f>
        <v>22481.91</v>
      </c>
      <c r="I60" s="65">
        <f t="shared" si="0"/>
        <v>0.45170701814309538</v>
      </c>
    </row>
    <row r="61" spans="2:9" ht="9.9499999999999993" customHeight="1" x14ac:dyDescent="0.15">
      <c r="B61" s="182">
        <v>321</v>
      </c>
      <c r="C61" s="184"/>
      <c r="D61" s="182" t="s">
        <v>85</v>
      </c>
      <c r="E61" s="183"/>
      <c r="F61" s="184"/>
      <c r="G61" s="46">
        <f>G62</f>
        <v>46453</v>
      </c>
      <c r="H61" s="46">
        <f>H62</f>
        <v>20988.75</v>
      </c>
      <c r="I61" s="65">
        <f t="shared" si="0"/>
        <v>0.4518276537575614</v>
      </c>
    </row>
    <row r="62" spans="2:9" ht="9.9499999999999993" customHeight="1" x14ac:dyDescent="0.15">
      <c r="B62" s="185">
        <v>3212</v>
      </c>
      <c r="C62" s="185"/>
      <c r="D62" s="185" t="s">
        <v>178</v>
      </c>
      <c r="E62" s="185"/>
      <c r="F62" s="185"/>
      <c r="G62" s="44">
        <v>46453</v>
      </c>
      <c r="H62" s="45">
        <v>20988.75</v>
      </c>
      <c r="I62" s="66">
        <f t="shared" si="0"/>
        <v>0.4518276537575614</v>
      </c>
    </row>
    <row r="63" spans="2:9" ht="9.9499999999999993" customHeight="1" x14ac:dyDescent="0.15">
      <c r="B63" s="182">
        <v>329</v>
      </c>
      <c r="C63" s="184"/>
      <c r="D63" s="182" t="s">
        <v>103</v>
      </c>
      <c r="E63" s="183"/>
      <c r="F63" s="184"/>
      <c r="G63" s="46">
        <f>SUM(G64:G65)</f>
        <v>3318</v>
      </c>
      <c r="H63" s="46">
        <f>SUM(H64:H65)</f>
        <v>1493.16</v>
      </c>
      <c r="I63" s="65">
        <f t="shared" si="0"/>
        <v>0.45001808318264019</v>
      </c>
    </row>
    <row r="64" spans="2:9" ht="9.9499999999999993" customHeight="1" x14ac:dyDescent="0.15">
      <c r="B64" s="185">
        <v>3295</v>
      </c>
      <c r="C64" s="185"/>
      <c r="D64" s="185" t="s">
        <v>233</v>
      </c>
      <c r="E64" s="185"/>
      <c r="F64" s="185"/>
      <c r="G64" s="44">
        <v>3318</v>
      </c>
      <c r="H64" s="45">
        <v>1493.16</v>
      </c>
      <c r="I64" s="66">
        <f t="shared" si="0"/>
        <v>0.45001808318264019</v>
      </c>
    </row>
    <row r="65" spans="2:9" ht="9.9499999999999993" customHeight="1" x14ac:dyDescent="0.15">
      <c r="B65" s="185">
        <v>3296</v>
      </c>
      <c r="C65" s="185"/>
      <c r="D65" s="185" t="s">
        <v>173</v>
      </c>
      <c r="E65" s="185"/>
      <c r="F65" s="185"/>
      <c r="G65" s="44">
        <v>0</v>
      </c>
      <c r="H65" s="45">
        <v>0</v>
      </c>
      <c r="I65" s="66">
        <f t="shared" si="0"/>
        <v>0</v>
      </c>
    </row>
    <row r="66" spans="2:9" ht="9.9499999999999993" customHeight="1" x14ac:dyDescent="0.15">
      <c r="B66" s="182" t="s">
        <v>106</v>
      </c>
      <c r="C66" s="184"/>
      <c r="D66" s="194" t="s">
        <v>107</v>
      </c>
      <c r="E66" s="194"/>
      <c r="F66" s="194"/>
      <c r="G66" s="46">
        <f>G67</f>
        <v>0</v>
      </c>
      <c r="H66" s="46">
        <f>H67</f>
        <v>0</v>
      </c>
      <c r="I66" s="65">
        <f t="shared" si="0"/>
        <v>0</v>
      </c>
    </row>
    <row r="67" spans="2:9" ht="9.9499999999999993" customHeight="1" x14ac:dyDescent="0.15">
      <c r="B67" s="182" t="s">
        <v>108</v>
      </c>
      <c r="C67" s="184"/>
      <c r="D67" s="194" t="s">
        <v>109</v>
      </c>
      <c r="E67" s="194"/>
      <c r="F67" s="194"/>
      <c r="G67" s="46">
        <f>G68</f>
        <v>0</v>
      </c>
      <c r="H67" s="46">
        <f>H68</f>
        <v>0</v>
      </c>
      <c r="I67" s="65">
        <f t="shared" si="0"/>
        <v>0</v>
      </c>
    </row>
    <row r="68" spans="2:9" ht="9.9499999999999993" customHeight="1" x14ac:dyDescent="0.15">
      <c r="B68" s="179">
        <v>3433</v>
      </c>
      <c r="C68" s="181"/>
      <c r="D68" s="185" t="s">
        <v>150</v>
      </c>
      <c r="E68" s="185"/>
      <c r="F68" s="185"/>
      <c r="G68" s="44">
        <v>0</v>
      </c>
      <c r="H68" s="45">
        <v>0</v>
      </c>
      <c r="I68" s="66">
        <f t="shared" si="0"/>
        <v>0</v>
      </c>
    </row>
    <row r="69" spans="2:9" s="25" customFormat="1" ht="35.1" customHeight="1" x14ac:dyDescent="0.15">
      <c r="B69" s="207" t="s">
        <v>141</v>
      </c>
      <c r="C69" s="208"/>
      <c r="D69" s="208"/>
      <c r="E69" s="208"/>
      <c r="F69" s="209"/>
      <c r="G69" s="57">
        <f>G70+G139+G170+G181+G189+G214+G220+G231</f>
        <v>462062</v>
      </c>
      <c r="H69" s="57">
        <f>H70+H139+H170+H181+H189+H214+H220+H231</f>
        <v>215732.41999999998</v>
      </c>
      <c r="I69" s="62">
        <f t="shared" si="0"/>
        <v>0.46689063372447848</v>
      </c>
    </row>
    <row r="70" spans="2:9" s="25" customFormat="1" ht="24.75" customHeight="1" x14ac:dyDescent="0.15">
      <c r="B70" s="186" t="s">
        <v>142</v>
      </c>
      <c r="C70" s="188"/>
      <c r="D70" s="186" t="s">
        <v>143</v>
      </c>
      <c r="E70" s="187"/>
      <c r="F70" s="188"/>
      <c r="G70" s="52">
        <f>G71+G79+G86+G103</f>
        <v>48940</v>
      </c>
      <c r="H70" s="52">
        <f>H71+H79+H86+H103</f>
        <v>12730.57</v>
      </c>
      <c r="I70" s="63">
        <f t="shared" si="0"/>
        <v>0.26012607274213323</v>
      </c>
    </row>
    <row r="71" spans="2:9" s="26" customFormat="1" ht="15" customHeight="1" x14ac:dyDescent="0.15">
      <c r="B71" s="189" t="s">
        <v>144</v>
      </c>
      <c r="C71" s="190"/>
      <c r="D71" s="191" t="s">
        <v>116</v>
      </c>
      <c r="E71" s="192"/>
      <c r="F71" s="193"/>
      <c r="G71" s="51">
        <f>G72</f>
        <v>22203</v>
      </c>
      <c r="H71" s="51">
        <f>H72</f>
        <v>0</v>
      </c>
      <c r="I71" s="64">
        <f t="shared" si="0"/>
        <v>0</v>
      </c>
    </row>
    <row r="72" spans="2:9" ht="9.9499999999999993" customHeight="1" x14ac:dyDescent="0.15">
      <c r="B72" s="182" t="s">
        <v>80</v>
      </c>
      <c r="C72" s="184"/>
      <c r="D72" s="182" t="s">
        <v>81</v>
      </c>
      <c r="E72" s="183"/>
      <c r="F72" s="184"/>
      <c r="G72" s="46">
        <f>G73+G76</f>
        <v>22203</v>
      </c>
      <c r="H72" s="46">
        <f>H73+H76</f>
        <v>0</v>
      </c>
      <c r="I72" s="65">
        <f t="shared" si="0"/>
        <v>0</v>
      </c>
    </row>
    <row r="73" spans="2:9" ht="9.9499999999999993" customHeight="1" x14ac:dyDescent="0.15">
      <c r="B73" s="182" t="s">
        <v>82</v>
      </c>
      <c r="C73" s="184"/>
      <c r="D73" s="182" t="s">
        <v>83</v>
      </c>
      <c r="E73" s="183"/>
      <c r="F73" s="184"/>
      <c r="G73" s="46">
        <f>G74</f>
        <v>16480</v>
      </c>
      <c r="H73" s="47">
        <f>H74</f>
        <v>0</v>
      </c>
      <c r="I73" s="65">
        <f t="shared" si="0"/>
        <v>0</v>
      </c>
    </row>
    <row r="74" spans="2:9" ht="9.9499999999999993" customHeight="1" x14ac:dyDescent="0.15">
      <c r="B74" s="182" t="s">
        <v>88</v>
      </c>
      <c r="C74" s="184"/>
      <c r="D74" s="182" t="s">
        <v>89</v>
      </c>
      <c r="E74" s="183"/>
      <c r="F74" s="184"/>
      <c r="G74" s="46">
        <f>G75</f>
        <v>16480</v>
      </c>
      <c r="H74" s="46">
        <f>H75</f>
        <v>0</v>
      </c>
      <c r="I74" s="65">
        <f t="shared" si="0"/>
        <v>0</v>
      </c>
    </row>
    <row r="75" spans="2:9" ht="9.9499999999999993" customHeight="1" x14ac:dyDescent="0.15">
      <c r="B75" s="179" t="s">
        <v>91</v>
      </c>
      <c r="C75" s="181"/>
      <c r="D75" s="179" t="s">
        <v>132</v>
      </c>
      <c r="E75" s="180"/>
      <c r="F75" s="181"/>
      <c r="G75" s="44">
        <v>16480</v>
      </c>
      <c r="H75" s="45">
        <v>0</v>
      </c>
      <c r="I75" s="66">
        <f t="shared" ref="I75:I151" si="2">+IFERROR(H75/G75,)</f>
        <v>0</v>
      </c>
    </row>
    <row r="76" spans="2:9" ht="9.9499999999999993" customHeight="1" x14ac:dyDescent="0.15">
      <c r="B76" s="182" t="s">
        <v>111</v>
      </c>
      <c r="C76" s="184"/>
      <c r="D76" s="182" t="s">
        <v>112</v>
      </c>
      <c r="E76" s="183"/>
      <c r="F76" s="184"/>
      <c r="G76" s="46">
        <f>G77</f>
        <v>5723</v>
      </c>
      <c r="H76" s="47">
        <f>H77</f>
        <v>0</v>
      </c>
      <c r="I76" s="65">
        <f t="shared" si="2"/>
        <v>0</v>
      </c>
    </row>
    <row r="77" spans="2:9" ht="9.9499999999999993" customHeight="1" x14ac:dyDescent="0.15">
      <c r="B77" s="182" t="s">
        <v>113</v>
      </c>
      <c r="C77" s="184"/>
      <c r="D77" s="182" t="s">
        <v>114</v>
      </c>
      <c r="E77" s="183"/>
      <c r="F77" s="184"/>
      <c r="G77" s="46">
        <f>G78</f>
        <v>5723</v>
      </c>
      <c r="H77" s="47">
        <f>H78</f>
        <v>0</v>
      </c>
      <c r="I77" s="65">
        <f t="shared" si="2"/>
        <v>0</v>
      </c>
    </row>
    <row r="78" spans="2:9" ht="9.9499999999999993" customHeight="1" x14ac:dyDescent="0.15">
      <c r="B78" s="179">
        <v>3721</v>
      </c>
      <c r="C78" s="181"/>
      <c r="D78" s="179" t="s">
        <v>186</v>
      </c>
      <c r="E78" s="180"/>
      <c r="F78" s="181"/>
      <c r="G78" s="44">
        <v>5723</v>
      </c>
      <c r="H78" s="45">
        <v>0</v>
      </c>
      <c r="I78" s="66">
        <f t="shared" si="2"/>
        <v>0</v>
      </c>
    </row>
    <row r="79" spans="2:9" s="33" customFormat="1" ht="15" customHeight="1" x14ac:dyDescent="0.15">
      <c r="B79" s="189" t="s">
        <v>171</v>
      </c>
      <c r="C79" s="190"/>
      <c r="D79" s="191" t="s">
        <v>172</v>
      </c>
      <c r="E79" s="192"/>
      <c r="F79" s="193"/>
      <c r="G79" s="51">
        <f t="shared" ref="G79:H84" si="3">G80</f>
        <v>1062</v>
      </c>
      <c r="H79" s="51">
        <f t="shared" si="3"/>
        <v>0</v>
      </c>
      <c r="I79" s="64">
        <f t="shared" si="2"/>
        <v>0</v>
      </c>
    </row>
    <row r="80" spans="2:9" ht="9.9499999999999993" customHeight="1" x14ac:dyDescent="0.15">
      <c r="B80" s="182" t="s">
        <v>80</v>
      </c>
      <c r="C80" s="184"/>
      <c r="D80" s="182" t="s">
        <v>81</v>
      </c>
      <c r="E80" s="183"/>
      <c r="F80" s="184"/>
      <c r="G80" s="46">
        <f t="shared" si="3"/>
        <v>1062</v>
      </c>
      <c r="H80" s="46">
        <f t="shared" si="3"/>
        <v>0</v>
      </c>
      <c r="I80" s="65">
        <f t="shared" si="2"/>
        <v>0</v>
      </c>
    </row>
    <row r="81" spans="2:9" ht="9.9499999999999993" customHeight="1" x14ac:dyDescent="0.15">
      <c r="B81" s="182" t="s">
        <v>82</v>
      </c>
      <c r="C81" s="184"/>
      <c r="D81" s="182" t="s">
        <v>83</v>
      </c>
      <c r="E81" s="183"/>
      <c r="F81" s="184"/>
      <c r="G81" s="46">
        <f>G82+G84</f>
        <v>1062</v>
      </c>
      <c r="H81" s="46">
        <f>H82+H84</f>
        <v>0</v>
      </c>
      <c r="I81" s="65">
        <f t="shared" si="2"/>
        <v>0</v>
      </c>
    </row>
    <row r="82" spans="2:9" ht="9.9499999999999993" customHeight="1" x14ac:dyDescent="0.15">
      <c r="B82" s="142">
        <v>322</v>
      </c>
      <c r="C82" s="143"/>
      <c r="D82" s="182" t="s">
        <v>89</v>
      </c>
      <c r="E82" s="183"/>
      <c r="F82" s="184"/>
      <c r="G82" s="46">
        <f>G83</f>
        <v>1062</v>
      </c>
      <c r="H82" s="46">
        <f>H83</f>
        <v>0</v>
      </c>
      <c r="I82" s="65">
        <f t="shared" si="2"/>
        <v>0</v>
      </c>
    </row>
    <row r="83" spans="2:9" ht="9.9499999999999993" customHeight="1" x14ac:dyDescent="0.15">
      <c r="B83" s="140">
        <v>3225</v>
      </c>
      <c r="C83" s="141"/>
      <c r="D83" s="179" t="s">
        <v>227</v>
      </c>
      <c r="E83" s="180"/>
      <c r="F83" s="181"/>
      <c r="G83" s="44">
        <v>1062</v>
      </c>
      <c r="H83" s="44">
        <v>0</v>
      </c>
      <c r="I83" s="66">
        <f t="shared" si="2"/>
        <v>0</v>
      </c>
    </row>
    <row r="84" spans="2:9" ht="9.9499999999999993" customHeight="1" x14ac:dyDescent="0.15">
      <c r="B84" s="182">
        <v>329</v>
      </c>
      <c r="C84" s="184"/>
      <c r="D84" s="182" t="s">
        <v>103</v>
      </c>
      <c r="E84" s="183"/>
      <c r="F84" s="184"/>
      <c r="G84" s="46">
        <f t="shared" si="3"/>
        <v>0</v>
      </c>
      <c r="H84" s="46">
        <f t="shared" si="3"/>
        <v>0</v>
      </c>
      <c r="I84" s="65">
        <f t="shared" si="2"/>
        <v>0</v>
      </c>
    </row>
    <row r="85" spans="2:9" ht="9.9499999999999993" customHeight="1" x14ac:dyDescent="0.15">
      <c r="B85" s="179">
        <v>3299</v>
      </c>
      <c r="C85" s="181"/>
      <c r="D85" s="179" t="s">
        <v>103</v>
      </c>
      <c r="E85" s="180"/>
      <c r="F85" s="181"/>
      <c r="G85" s="44">
        <v>0</v>
      </c>
      <c r="H85" s="45">
        <v>0</v>
      </c>
      <c r="I85" s="66">
        <f t="shared" si="2"/>
        <v>0</v>
      </c>
    </row>
    <row r="86" spans="2:9" s="25" customFormat="1" ht="15" customHeight="1" x14ac:dyDescent="0.15">
      <c r="B86" s="189" t="s">
        <v>177</v>
      </c>
      <c r="C86" s="190"/>
      <c r="D86" s="191" t="s">
        <v>189</v>
      </c>
      <c r="E86" s="192"/>
      <c r="F86" s="193"/>
      <c r="G86" s="51">
        <f>G87+G99</f>
        <v>7351</v>
      </c>
      <c r="H86" s="51">
        <f>H87+H99</f>
        <v>5390.33</v>
      </c>
      <c r="I86" s="64">
        <f t="shared" si="2"/>
        <v>0.73327846551489595</v>
      </c>
    </row>
    <row r="87" spans="2:9" ht="9.9499999999999993" customHeight="1" x14ac:dyDescent="0.15">
      <c r="B87" s="182" t="s">
        <v>80</v>
      </c>
      <c r="C87" s="184"/>
      <c r="D87" s="182" t="s">
        <v>81</v>
      </c>
      <c r="E87" s="183"/>
      <c r="F87" s="184"/>
      <c r="G87" s="46">
        <f>G88+G91</f>
        <v>7351</v>
      </c>
      <c r="H87" s="46">
        <f>H88+H91</f>
        <v>2862.5</v>
      </c>
      <c r="I87" s="65">
        <f t="shared" si="2"/>
        <v>0.38940280233981772</v>
      </c>
    </row>
    <row r="88" spans="2:9" ht="9.9499999999999993" customHeight="1" x14ac:dyDescent="0.15">
      <c r="B88" s="182">
        <v>31</v>
      </c>
      <c r="C88" s="184"/>
      <c r="D88" s="182" t="s">
        <v>117</v>
      </c>
      <c r="E88" s="183"/>
      <c r="F88" s="184"/>
      <c r="G88" s="46">
        <f>G89</f>
        <v>0</v>
      </c>
      <c r="H88" s="46">
        <f>H89</f>
        <v>0</v>
      </c>
      <c r="I88" s="65">
        <f t="shared" si="2"/>
        <v>0</v>
      </c>
    </row>
    <row r="89" spans="2:9" ht="9.9499999999999993" customHeight="1" x14ac:dyDescent="0.15">
      <c r="B89" s="182">
        <v>313</v>
      </c>
      <c r="C89" s="184"/>
      <c r="D89" s="182" t="s">
        <v>119</v>
      </c>
      <c r="E89" s="183"/>
      <c r="F89" s="184"/>
      <c r="G89" s="46">
        <f>G90</f>
        <v>0</v>
      </c>
      <c r="H89" s="46">
        <f>H90</f>
        <v>0</v>
      </c>
      <c r="I89" s="65">
        <f t="shared" si="2"/>
        <v>0</v>
      </c>
    </row>
    <row r="90" spans="2:9" ht="9.9499999999999993" customHeight="1" x14ac:dyDescent="0.15">
      <c r="B90" s="179">
        <v>3132</v>
      </c>
      <c r="C90" s="181"/>
      <c r="D90" s="179" t="s">
        <v>231</v>
      </c>
      <c r="E90" s="180"/>
      <c r="F90" s="181"/>
      <c r="G90" s="44">
        <v>0</v>
      </c>
      <c r="H90" s="45">
        <v>0</v>
      </c>
      <c r="I90" s="66">
        <f t="shared" si="2"/>
        <v>0</v>
      </c>
    </row>
    <row r="91" spans="2:9" ht="9.9499999999999993" customHeight="1" x14ac:dyDescent="0.15">
      <c r="B91" s="194" t="s">
        <v>82</v>
      </c>
      <c r="C91" s="194"/>
      <c r="D91" s="194" t="s">
        <v>83</v>
      </c>
      <c r="E91" s="194"/>
      <c r="F91" s="194"/>
      <c r="G91" s="46">
        <f>G92+G94+G96</f>
        <v>7351</v>
      </c>
      <c r="H91" s="46">
        <f>H92+H94+H96</f>
        <v>2862.5</v>
      </c>
      <c r="I91" s="65">
        <f t="shared" si="2"/>
        <v>0.38940280233981772</v>
      </c>
    </row>
    <row r="92" spans="2:9" ht="9.9499999999999993" customHeight="1" x14ac:dyDescent="0.15">
      <c r="B92" s="182">
        <v>321</v>
      </c>
      <c r="C92" s="184"/>
      <c r="D92" s="182" t="s">
        <v>85</v>
      </c>
      <c r="E92" s="183"/>
      <c r="F92" s="184"/>
      <c r="G92" s="46">
        <f>G93</f>
        <v>0</v>
      </c>
      <c r="H92" s="46">
        <f>H93</f>
        <v>0</v>
      </c>
      <c r="I92" s="65">
        <f t="shared" si="2"/>
        <v>0</v>
      </c>
    </row>
    <row r="93" spans="2:9" ht="9.9499999999999993" customHeight="1" x14ac:dyDescent="0.15">
      <c r="B93" s="69">
        <v>3211</v>
      </c>
      <c r="C93" s="70"/>
      <c r="D93" s="179" t="s">
        <v>134</v>
      </c>
      <c r="E93" s="180"/>
      <c r="F93" s="181"/>
      <c r="G93" s="44">
        <v>0</v>
      </c>
      <c r="H93" s="45">
        <v>0</v>
      </c>
      <c r="I93" s="66">
        <f t="shared" si="2"/>
        <v>0</v>
      </c>
    </row>
    <row r="94" spans="2:9" s="30" customFormat="1" ht="9.9499999999999993" customHeight="1" x14ac:dyDescent="0.15">
      <c r="B94" s="67">
        <v>322</v>
      </c>
      <c r="C94" s="68"/>
      <c r="D94" s="182" t="s">
        <v>89</v>
      </c>
      <c r="E94" s="183"/>
      <c r="F94" s="184"/>
      <c r="G94" s="46">
        <f>G95</f>
        <v>0</v>
      </c>
      <c r="H94" s="46">
        <f>H95</f>
        <v>0</v>
      </c>
      <c r="I94" s="65">
        <f t="shared" si="2"/>
        <v>0</v>
      </c>
    </row>
    <row r="95" spans="2:9" ht="9.9499999999999993" customHeight="1" x14ac:dyDescent="0.15">
      <c r="B95" s="179">
        <v>3221</v>
      </c>
      <c r="C95" s="181"/>
      <c r="D95" s="179" t="s">
        <v>226</v>
      </c>
      <c r="E95" s="180"/>
      <c r="F95" s="181"/>
      <c r="G95" s="44">
        <v>0</v>
      </c>
      <c r="H95" s="45">
        <v>0</v>
      </c>
      <c r="I95" s="66">
        <f t="shared" si="2"/>
        <v>0</v>
      </c>
    </row>
    <row r="96" spans="2:9" ht="9.9499999999999993" customHeight="1" x14ac:dyDescent="0.15">
      <c r="B96" s="182">
        <v>323</v>
      </c>
      <c r="C96" s="184"/>
      <c r="D96" s="182" t="s">
        <v>94</v>
      </c>
      <c r="E96" s="183"/>
      <c r="F96" s="184"/>
      <c r="G96" s="46">
        <f>SUM(G97:G98)</f>
        <v>7351</v>
      </c>
      <c r="H96" s="46">
        <f>SUM(H97:H98)</f>
        <v>2862.5</v>
      </c>
      <c r="I96" s="65">
        <f t="shared" si="2"/>
        <v>0.38940280233981772</v>
      </c>
    </row>
    <row r="97" spans="2:9" ht="9.9499999999999993" customHeight="1" x14ac:dyDescent="0.15">
      <c r="B97" s="179">
        <v>3232</v>
      </c>
      <c r="C97" s="181"/>
      <c r="D97" s="210" t="s">
        <v>140</v>
      </c>
      <c r="E97" s="211"/>
      <c r="F97" s="212"/>
      <c r="G97" s="44">
        <v>7351</v>
      </c>
      <c r="H97" s="45">
        <v>2862.5</v>
      </c>
      <c r="I97" s="66">
        <f t="shared" si="2"/>
        <v>0.38940280233981772</v>
      </c>
    </row>
    <row r="98" spans="2:9" ht="9.9499999999999993" customHeight="1" x14ac:dyDescent="0.15">
      <c r="B98" s="69">
        <v>3237</v>
      </c>
      <c r="C98" s="70"/>
      <c r="D98" s="179" t="s">
        <v>181</v>
      </c>
      <c r="E98" s="180"/>
      <c r="F98" s="181"/>
      <c r="G98" s="44">
        <v>0</v>
      </c>
      <c r="H98" s="45">
        <v>0</v>
      </c>
      <c r="I98" s="66">
        <f t="shared" si="2"/>
        <v>0</v>
      </c>
    </row>
    <row r="99" spans="2:9" ht="9.9499999999999993" customHeight="1" x14ac:dyDescent="0.15">
      <c r="B99" s="182">
        <v>4</v>
      </c>
      <c r="C99" s="184"/>
      <c r="D99" s="182" t="s">
        <v>176</v>
      </c>
      <c r="E99" s="183"/>
      <c r="F99" s="184"/>
      <c r="G99" s="48">
        <f t="shared" ref="G99:H99" si="4">G100</f>
        <v>0</v>
      </c>
      <c r="H99" s="48">
        <f t="shared" si="4"/>
        <v>2527.83</v>
      </c>
      <c r="I99" s="65">
        <f t="shared" si="2"/>
        <v>0</v>
      </c>
    </row>
    <row r="100" spans="2:9" ht="9.9499999999999993" customHeight="1" x14ac:dyDescent="0.15">
      <c r="B100" s="182">
        <v>42</v>
      </c>
      <c r="C100" s="184"/>
      <c r="D100" s="201" t="s">
        <v>232</v>
      </c>
      <c r="E100" s="202"/>
      <c r="F100" s="203"/>
      <c r="G100" s="48">
        <f>G101</f>
        <v>0</v>
      </c>
      <c r="H100" s="48">
        <f>H101</f>
        <v>2527.83</v>
      </c>
      <c r="I100" s="65">
        <f t="shared" si="2"/>
        <v>0</v>
      </c>
    </row>
    <row r="101" spans="2:9" ht="9.9499999999999993" customHeight="1" x14ac:dyDescent="0.15">
      <c r="B101" s="194">
        <v>422</v>
      </c>
      <c r="C101" s="194"/>
      <c r="D101" s="194" t="s">
        <v>115</v>
      </c>
      <c r="E101" s="194"/>
      <c r="F101" s="194"/>
      <c r="G101" s="46">
        <f>SUM(G102:G102)</f>
        <v>0</v>
      </c>
      <c r="H101" s="46">
        <f>SUM(H102:H102)</f>
        <v>2527.83</v>
      </c>
      <c r="I101" s="65">
        <f t="shared" si="2"/>
        <v>0</v>
      </c>
    </row>
    <row r="102" spans="2:9" ht="9.9499999999999993" customHeight="1" x14ac:dyDescent="0.15">
      <c r="B102" s="149">
        <v>4227</v>
      </c>
      <c r="C102" s="150"/>
      <c r="D102" s="179" t="s">
        <v>253</v>
      </c>
      <c r="E102" s="180"/>
      <c r="F102" s="181"/>
      <c r="G102" s="44">
        <v>0</v>
      </c>
      <c r="H102" s="45">
        <v>2527.83</v>
      </c>
      <c r="I102" s="66">
        <f t="shared" si="2"/>
        <v>0</v>
      </c>
    </row>
    <row r="103" spans="2:9" s="56" customFormat="1" ht="27" customHeight="1" x14ac:dyDescent="0.15">
      <c r="B103" s="189" t="s">
        <v>182</v>
      </c>
      <c r="C103" s="190"/>
      <c r="D103" s="191" t="s">
        <v>183</v>
      </c>
      <c r="E103" s="192"/>
      <c r="F103" s="193"/>
      <c r="G103" s="51">
        <f>G104+G135</f>
        <v>18324</v>
      </c>
      <c r="H103" s="51">
        <f>H104+H135</f>
        <v>7340.24</v>
      </c>
      <c r="I103" s="64">
        <f t="shared" si="2"/>
        <v>0.40058065924470637</v>
      </c>
    </row>
    <row r="104" spans="2:9" ht="9.9499999999999993" customHeight="1" x14ac:dyDescent="0.15">
      <c r="B104" s="182" t="s">
        <v>80</v>
      </c>
      <c r="C104" s="184"/>
      <c r="D104" s="182" t="s">
        <v>81</v>
      </c>
      <c r="E104" s="183"/>
      <c r="F104" s="184"/>
      <c r="G104" s="46">
        <f>G105+G108+G125+G128+G132</f>
        <v>18324</v>
      </c>
      <c r="H104" s="46">
        <f>H105+H108+H125+H128+H132</f>
        <v>7340.24</v>
      </c>
      <c r="I104" s="65">
        <f t="shared" si="2"/>
        <v>0.40058065924470637</v>
      </c>
    </row>
    <row r="105" spans="2:9" ht="9.9499999999999993" customHeight="1" x14ac:dyDescent="0.15">
      <c r="B105" s="182">
        <v>31</v>
      </c>
      <c r="C105" s="184"/>
      <c r="D105" s="182" t="s">
        <v>117</v>
      </c>
      <c r="E105" s="183"/>
      <c r="F105" s="184"/>
      <c r="G105" s="46">
        <f>G106</f>
        <v>0</v>
      </c>
      <c r="H105" s="46">
        <f>H106</f>
        <v>85.14</v>
      </c>
      <c r="I105" s="65">
        <f t="shared" ref="I105:I107" si="5">+IFERROR(H105/G105,)</f>
        <v>0</v>
      </c>
    </row>
    <row r="106" spans="2:9" ht="9.9499999999999993" customHeight="1" x14ac:dyDescent="0.15">
      <c r="B106" s="182">
        <v>313</v>
      </c>
      <c r="C106" s="184"/>
      <c r="D106" s="182" t="s">
        <v>119</v>
      </c>
      <c r="E106" s="183"/>
      <c r="F106" s="184"/>
      <c r="G106" s="46">
        <f>G107</f>
        <v>0</v>
      </c>
      <c r="H106" s="46">
        <f>H107</f>
        <v>85.14</v>
      </c>
      <c r="I106" s="65">
        <f t="shared" si="5"/>
        <v>0</v>
      </c>
    </row>
    <row r="107" spans="2:9" ht="9.9499999999999993" customHeight="1" x14ac:dyDescent="0.15">
      <c r="B107" s="179">
        <v>3132</v>
      </c>
      <c r="C107" s="181"/>
      <c r="D107" s="179" t="s">
        <v>231</v>
      </c>
      <c r="E107" s="180"/>
      <c r="F107" s="181"/>
      <c r="G107" s="44">
        <v>0</v>
      </c>
      <c r="H107" s="45">
        <v>85.14</v>
      </c>
      <c r="I107" s="66">
        <f t="shared" si="5"/>
        <v>0</v>
      </c>
    </row>
    <row r="108" spans="2:9" ht="9.9499999999999993" customHeight="1" x14ac:dyDescent="0.15">
      <c r="B108" s="182" t="s">
        <v>82</v>
      </c>
      <c r="C108" s="184"/>
      <c r="D108" s="182" t="s">
        <v>83</v>
      </c>
      <c r="E108" s="183"/>
      <c r="F108" s="184"/>
      <c r="G108" s="46">
        <f>G109+G111+G117+G123</f>
        <v>16683</v>
      </c>
      <c r="H108" s="46">
        <f>H109+H111+H117+H123</f>
        <v>5613.32</v>
      </c>
      <c r="I108" s="65">
        <f t="shared" si="2"/>
        <v>0.3364694599292693</v>
      </c>
    </row>
    <row r="109" spans="2:9" ht="9.9499999999999993" customHeight="1" x14ac:dyDescent="0.15">
      <c r="B109" s="182">
        <v>321</v>
      </c>
      <c r="C109" s="184"/>
      <c r="D109" s="182" t="s">
        <v>85</v>
      </c>
      <c r="E109" s="183"/>
      <c r="F109" s="184"/>
      <c r="G109" s="46">
        <f>G110</f>
        <v>1752</v>
      </c>
      <c r="H109" s="46">
        <f>H110</f>
        <v>0</v>
      </c>
      <c r="I109" s="65">
        <f t="shared" si="2"/>
        <v>0</v>
      </c>
    </row>
    <row r="110" spans="2:9" ht="9.9499999999999993" customHeight="1" x14ac:dyDescent="0.15">
      <c r="B110" s="179">
        <v>3211</v>
      </c>
      <c r="C110" s="181"/>
      <c r="D110" s="179" t="s">
        <v>134</v>
      </c>
      <c r="E110" s="180"/>
      <c r="F110" s="181"/>
      <c r="G110" s="44">
        <v>1752</v>
      </c>
      <c r="H110" s="45">
        <v>0</v>
      </c>
      <c r="I110" s="66">
        <f t="shared" si="2"/>
        <v>0</v>
      </c>
    </row>
    <row r="111" spans="2:9" ht="9.9499999999999993" customHeight="1" x14ac:dyDescent="0.15">
      <c r="B111" s="182">
        <v>322</v>
      </c>
      <c r="C111" s="184"/>
      <c r="D111" s="182" t="s">
        <v>89</v>
      </c>
      <c r="E111" s="183"/>
      <c r="F111" s="184"/>
      <c r="G111" s="46">
        <f>SUM(G112:G116)</f>
        <v>13405</v>
      </c>
      <c r="H111" s="46">
        <f>SUM(H112:H116)</f>
        <v>4424.72</v>
      </c>
      <c r="I111" s="65">
        <f t="shared" si="2"/>
        <v>0.33007982096232752</v>
      </c>
    </row>
    <row r="112" spans="2:9" ht="9.9499999999999993" customHeight="1" x14ac:dyDescent="0.15">
      <c r="B112" s="179">
        <v>3221</v>
      </c>
      <c r="C112" s="181"/>
      <c r="D112" s="213" t="s">
        <v>226</v>
      </c>
      <c r="E112" s="214"/>
      <c r="F112" s="215"/>
      <c r="G112" s="44">
        <v>133</v>
      </c>
      <c r="H112" s="45">
        <v>0</v>
      </c>
      <c r="I112" s="66">
        <f t="shared" si="2"/>
        <v>0</v>
      </c>
    </row>
    <row r="113" spans="2:9" ht="9.9499999999999993" customHeight="1" x14ac:dyDescent="0.15">
      <c r="B113" s="179">
        <v>3222</v>
      </c>
      <c r="C113" s="181"/>
      <c r="D113" s="179" t="s">
        <v>146</v>
      </c>
      <c r="E113" s="180"/>
      <c r="F113" s="181"/>
      <c r="G113" s="44">
        <v>0</v>
      </c>
      <c r="H113" s="45">
        <v>0</v>
      </c>
      <c r="I113" s="66">
        <f t="shared" si="2"/>
        <v>0</v>
      </c>
    </row>
    <row r="114" spans="2:9" ht="9.9499999999999993" customHeight="1" x14ac:dyDescent="0.15">
      <c r="B114" s="179">
        <v>3223</v>
      </c>
      <c r="C114" s="181"/>
      <c r="D114" s="213" t="s">
        <v>132</v>
      </c>
      <c r="E114" s="214"/>
      <c r="F114" s="215"/>
      <c r="G114" s="44">
        <v>13272</v>
      </c>
      <c r="H114" s="45">
        <v>4362.21</v>
      </c>
      <c r="I114" s="66">
        <f t="shared" si="2"/>
        <v>0.32867766726943942</v>
      </c>
    </row>
    <row r="115" spans="2:9" ht="9.9499999999999993" customHeight="1" x14ac:dyDescent="0.15">
      <c r="B115" s="179">
        <v>3224</v>
      </c>
      <c r="C115" s="181"/>
      <c r="D115" s="179" t="s">
        <v>179</v>
      </c>
      <c r="E115" s="180"/>
      <c r="F115" s="181"/>
      <c r="G115" s="44">
        <v>0</v>
      </c>
      <c r="H115" s="45">
        <v>0</v>
      </c>
      <c r="I115" s="66">
        <f t="shared" si="2"/>
        <v>0</v>
      </c>
    </row>
    <row r="116" spans="2:9" ht="9.9499999999999993" customHeight="1" x14ac:dyDescent="0.15">
      <c r="B116" s="149">
        <v>3225</v>
      </c>
      <c r="C116" s="150"/>
      <c r="D116" s="179" t="s">
        <v>227</v>
      </c>
      <c r="E116" s="180"/>
      <c r="F116" s="181"/>
      <c r="G116" s="44">
        <v>0</v>
      </c>
      <c r="H116" s="45">
        <v>62.51</v>
      </c>
      <c r="I116" s="66">
        <f t="shared" si="2"/>
        <v>0</v>
      </c>
    </row>
    <row r="117" spans="2:9" ht="9.9499999999999993" customHeight="1" x14ac:dyDescent="0.15">
      <c r="B117" s="182">
        <v>323</v>
      </c>
      <c r="C117" s="184"/>
      <c r="D117" s="182" t="s">
        <v>94</v>
      </c>
      <c r="E117" s="183"/>
      <c r="F117" s="184"/>
      <c r="G117" s="46">
        <f>SUM(G118:G122)</f>
        <v>1526</v>
      </c>
      <c r="H117" s="46">
        <f>SUM(H118:H122)</f>
        <v>1153.49</v>
      </c>
      <c r="I117" s="65">
        <f t="shared" si="2"/>
        <v>0.75589121887287025</v>
      </c>
    </row>
    <row r="118" spans="2:9" ht="9.9499999999999993" customHeight="1" x14ac:dyDescent="0.15">
      <c r="B118" s="179">
        <v>3231</v>
      </c>
      <c r="C118" s="181"/>
      <c r="D118" s="179" t="s">
        <v>190</v>
      </c>
      <c r="E118" s="180"/>
      <c r="F118" s="181"/>
      <c r="G118" s="44">
        <v>265</v>
      </c>
      <c r="H118" s="45">
        <v>0</v>
      </c>
      <c r="I118" s="66">
        <f t="shared" si="2"/>
        <v>0</v>
      </c>
    </row>
    <row r="119" spans="2:9" ht="9.9499999999999993" customHeight="1" x14ac:dyDescent="0.15">
      <c r="B119" s="179">
        <v>3232</v>
      </c>
      <c r="C119" s="181"/>
      <c r="D119" s="210" t="s">
        <v>140</v>
      </c>
      <c r="E119" s="211"/>
      <c r="F119" s="212"/>
      <c r="G119" s="44">
        <v>664</v>
      </c>
      <c r="H119" s="45">
        <v>564.77</v>
      </c>
      <c r="I119" s="66">
        <f t="shared" si="2"/>
        <v>0.85055722891566266</v>
      </c>
    </row>
    <row r="120" spans="2:9" ht="9.9499999999999993" customHeight="1" x14ac:dyDescent="0.15">
      <c r="B120" s="179">
        <v>3234</v>
      </c>
      <c r="C120" s="181"/>
      <c r="D120" s="210" t="s">
        <v>145</v>
      </c>
      <c r="E120" s="211"/>
      <c r="F120" s="212"/>
      <c r="G120" s="44">
        <v>597</v>
      </c>
      <c r="H120" s="45">
        <v>190.56</v>
      </c>
      <c r="I120" s="66">
        <f t="shared" si="2"/>
        <v>0.3191959798994975</v>
      </c>
    </row>
    <row r="121" spans="2:9" ht="9.9499999999999993" customHeight="1" x14ac:dyDescent="0.15">
      <c r="B121" s="69">
        <v>3236</v>
      </c>
      <c r="C121" s="70"/>
      <c r="D121" s="210" t="s">
        <v>185</v>
      </c>
      <c r="E121" s="211"/>
      <c r="F121" s="212"/>
      <c r="G121" s="44">
        <v>0</v>
      </c>
      <c r="H121" s="45">
        <v>398.16</v>
      </c>
      <c r="I121" s="66">
        <f t="shared" si="2"/>
        <v>0</v>
      </c>
    </row>
    <row r="122" spans="2:9" ht="9.9499999999999993" customHeight="1" x14ac:dyDescent="0.15">
      <c r="B122" s="69">
        <v>3237</v>
      </c>
      <c r="C122" s="70"/>
      <c r="D122" s="210" t="s">
        <v>181</v>
      </c>
      <c r="E122" s="211"/>
      <c r="F122" s="212"/>
      <c r="G122" s="44">
        <v>0</v>
      </c>
      <c r="H122" s="45">
        <v>0</v>
      </c>
      <c r="I122" s="66">
        <f t="shared" si="2"/>
        <v>0</v>
      </c>
    </row>
    <row r="123" spans="2:9" ht="9.9499999999999993" customHeight="1" x14ac:dyDescent="0.15">
      <c r="B123" s="182">
        <v>329</v>
      </c>
      <c r="C123" s="184"/>
      <c r="D123" s="182" t="s">
        <v>103</v>
      </c>
      <c r="E123" s="183"/>
      <c r="F123" s="184"/>
      <c r="G123" s="46">
        <f>G124</f>
        <v>0</v>
      </c>
      <c r="H123" s="46">
        <f>H124</f>
        <v>35.11</v>
      </c>
      <c r="I123" s="66">
        <f t="shared" si="2"/>
        <v>0</v>
      </c>
    </row>
    <row r="124" spans="2:9" ht="9.9499999999999993" customHeight="1" x14ac:dyDescent="0.15">
      <c r="B124" s="179">
        <v>3293</v>
      </c>
      <c r="C124" s="181"/>
      <c r="D124" s="210" t="s">
        <v>137</v>
      </c>
      <c r="E124" s="211"/>
      <c r="F124" s="212"/>
      <c r="G124" s="44">
        <v>0</v>
      </c>
      <c r="H124" s="45">
        <v>35.11</v>
      </c>
      <c r="I124" s="66">
        <f t="shared" si="2"/>
        <v>0</v>
      </c>
    </row>
    <row r="125" spans="2:9" ht="9.9499999999999993" customHeight="1" x14ac:dyDescent="0.15">
      <c r="B125" s="182">
        <v>34</v>
      </c>
      <c r="C125" s="184"/>
      <c r="D125" s="182" t="s">
        <v>107</v>
      </c>
      <c r="E125" s="183"/>
      <c r="F125" s="184"/>
      <c r="G125" s="46">
        <f>G126</f>
        <v>0</v>
      </c>
      <c r="H125" s="46">
        <f>H126</f>
        <v>0</v>
      </c>
      <c r="I125" s="65">
        <f t="shared" si="2"/>
        <v>0</v>
      </c>
    </row>
    <row r="126" spans="2:9" ht="9.9499999999999993" customHeight="1" x14ac:dyDescent="0.15">
      <c r="B126" s="182">
        <v>343</v>
      </c>
      <c r="C126" s="184"/>
      <c r="D126" s="196" t="s">
        <v>109</v>
      </c>
      <c r="E126" s="197"/>
      <c r="F126" s="198"/>
      <c r="G126" s="46">
        <f>G127</f>
        <v>0</v>
      </c>
      <c r="H126" s="46">
        <f>H127</f>
        <v>0</v>
      </c>
      <c r="I126" s="65">
        <f t="shared" si="2"/>
        <v>0</v>
      </c>
    </row>
    <row r="127" spans="2:9" ht="9.9499999999999993" customHeight="1" x14ac:dyDescent="0.15">
      <c r="B127" s="179">
        <v>3433</v>
      </c>
      <c r="C127" s="181"/>
      <c r="D127" s="210" t="s">
        <v>150</v>
      </c>
      <c r="E127" s="211"/>
      <c r="F127" s="212"/>
      <c r="G127" s="44">
        <v>0</v>
      </c>
      <c r="H127" s="45">
        <v>0</v>
      </c>
      <c r="I127" s="66">
        <f t="shared" si="2"/>
        <v>0</v>
      </c>
    </row>
    <row r="128" spans="2:9" ht="9.9499999999999993" customHeight="1" x14ac:dyDescent="0.15">
      <c r="B128" s="182">
        <v>37</v>
      </c>
      <c r="C128" s="184"/>
      <c r="D128" s="182" t="s">
        <v>112</v>
      </c>
      <c r="E128" s="183"/>
      <c r="F128" s="184"/>
      <c r="G128" s="46">
        <f>G129</f>
        <v>0</v>
      </c>
      <c r="H128" s="46">
        <f>H129</f>
        <v>0</v>
      </c>
      <c r="I128" s="65">
        <f t="shared" si="2"/>
        <v>0</v>
      </c>
    </row>
    <row r="129" spans="2:9" ht="9.9499999999999993" customHeight="1" x14ac:dyDescent="0.15">
      <c r="B129" s="182">
        <v>372</v>
      </c>
      <c r="C129" s="184"/>
      <c r="D129" s="216" t="s">
        <v>114</v>
      </c>
      <c r="E129" s="217"/>
      <c r="F129" s="218"/>
      <c r="G129" s="46">
        <f>SUM(G130:G131)</f>
        <v>0</v>
      </c>
      <c r="H129" s="46">
        <f>SUM(H130:H131)</f>
        <v>0</v>
      </c>
      <c r="I129" s="65">
        <f t="shared" si="2"/>
        <v>0</v>
      </c>
    </row>
    <row r="130" spans="2:9" ht="9.9499999999999993" customHeight="1" x14ac:dyDescent="0.15">
      <c r="B130" s="179">
        <v>3721</v>
      </c>
      <c r="C130" s="181"/>
      <c r="D130" s="210" t="s">
        <v>186</v>
      </c>
      <c r="E130" s="211"/>
      <c r="F130" s="212"/>
      <c r="G130" s="44">
        <v>0</v>
      </c>
      <c r="H130" s="45">
        <v>0</v>
      </c>
      <c r="I130" s="66">
        <f t="shared" si="2"/>
        <v>0</v>
      </c>
    </row>
    <row r="131" spans="2:9" ht="9.9499999999999993" customHeight="1" x14ac:dyDescent="0.15">
      <c r="B131" s="179">
        <v>3722</v>
      </c>
      <c r="C131" s="181"/>
      <c r="D131" s="210" t="s">
        <v>187</v>
      </c>
      <c r="E131" s="211"/>
      <c r="F131" s="212"/>
      <c r="G131" s="44">
        <v>0</v>
      </c>
      <c r="H131" s="45">
        <v>0</v>
      </c>
      <c r="I131" s="66">
        <f t="shared" si="2"/>
        <v>0</v>
      </c>
    </row>
    <row r="132" spans="2:9" ht="9.9499999999999993" customHeight="1" x14ac:dyDescent="0.15">
      <c r="B132" s="182">
        <v>38</v>
      </c>
      <c r="C132" s="184"/>
      <c r="D132" s="182" t="s">
        <v>250</v>
      </c>
      <c r="E132" s="183"/>
      <c r="F132" s="184"/>
      <c r="G132" s="46">
        <f>G133</f>
        <v>1641</v>
      </c>
      <c r="H132" s="46">
        <f>H133</f>
        <v>1641.78</v>
      </c>
      <c r="I132" s="65">
        <f t="shared" ref="I132:I134" si="6">+IFERROR(H132/G132,)</f>
        <v>1.0004753199268739</v>
      </c>
    </row>
    <row r="133" spans="2:9" ht="9.9499999999999993" customHeight="1" x14ac:dyDescent="0.15">
      <c r="B133" s="182">
        <v>381</v>
      </c>
      <c r="C133" s="184"/>
      <c r="D133" s="196" t="s">
        <v>251</v>
      </c>
      <c r="E133" s="197"/>
      <c r="F133" s="198"/>
      <c r="G133" s="46">
        <f>SUM(G134:G134)</f>
        <v>1641</v>
      </c>
      <c r="H133" s="46">
        <f>SUM(H134:H134)</f>
        <v>1641.78</v>
      </c>
      <c r="I133" s="65">
        <f t="shared" si="6"/>
        <v>1.0004753199268739</v>
      </c>
    </row>
    <row r="134" spans="2:9" ht="9.9499999999999993" customHeight="1" x14ac:dyDescent="0.15">
      <c r="B134" s="140">
        <v>3812</v>
      </c>
      <c r="C134" s="141"/>
      <c r="D134" s="144" t="s">
        <v>252</v>
      </c>
      <c r="E134" s="145"/>
      <c r="F134" s="146"/>
      <c r="G134" s="44">
        <v>1641</v>
      </c>
      <c r="H134" s="45">
        <v>1641.78</v>
      </c>
      <c r="I134" s="66">
        <f t="shared" si="6"/>
        <v>1.0004753199268739</v>
      </c>
    </row>
    <row r="135" spans="2:9" ht="9.9499999999999993" customHeight="1" x14ac:dyDescent="0.15">
      <c r="B135" s="182">
        <v>4</v>
      </c>
      <c r="C135" s="184"/>
      <c r="D135" s="182" t="s">
        <v>176</v>
      </c>
      <c r="E135" s="183"/>
      <c r="F135" s="184"/>
      <c r="G135" s="46">
        <f t="shared" ref="G135:H137" si="7">G136</f>
        <v>0</v>
      </c>
      <c r="H135" s="46">
        <f t="shared" si="7"/>
        <v>0</v>
      </c>
      <c r="I135" s="65">
        <f t="shared" si="2"/>
        <v>0</v>
      </c>
    </row>
    <row r="136" spans="2:9" ht="9.9499999999999993" customHeight="1" x14ac:dyDescent="0.15">
      <c r="B136" s="182">
        <v>42</v>
      </c>
      <c r="C136" s="184"/>
      <c r="D136" s="182" t="s">
        <v>234</v>
      </c>
      <c r="E136" s="183"/>
      <c r="F136" s="184"/>
      <c r="G136" s="46">
        <f t="shared" si="7"/>
        <v>0</v>
      </c>
      <c r="H136" s="46">
        <f t="shared" si="7"/>
        <v>0</v>
      </c>
      <c r="I136" s="65">
        <f t="shared" si="2"/>
        <v>0</v>
      </c>
    </row>
    <row r="137" spans="2:9" ht="9.9499999999999993" customHeight="1" x14ac:dyDescent="0.15">
      <c r="B137" s="182">
        <v>422</v>
      </c>
      <c r="C137" s="184"/>
      <c r="D137" s="182" t="s">
        <v>115</v>
      </c>
      <c r="E137" s="183"/>
      <c r="F137" s="184"/>
      <c r="G137" s="47">
        <f t="shared" si="7"/>
        <v>0</v>
      </c>
      <c r="H137" s="47">
        <f t="shared" si="7"/>
        <v>0</v>
      </c>
      <c r="I137" s="65">
        <f t="shared" si="2"/>
        <v>0</v>
      </c>
    </row>
    <row r="138" spans="2:9" ht="9.9499999999999993" customHeight="1" x14ac:dyDescent="0.15">
      <c r="B138" s="179">
        <v>4221</v>
      </c>
      <c r="C138" s="181"/>
      <c r="D138" s="179" t="s">
        <v>174</v>
      </c>
      <c r="E138" s="180"/>
      <c r="F138" s="181"/>
      <c r="G138" s="44">
        <v>0</v>
      </c>
      <c r="H138" s="45">
        <v>0</v>
      </c>
      <c r="I138" s="66">
        <f t="shared" si="2"/>
        <v>0</v>
      </c>
    </row>
    <row r="139" spans="2:9" ht="24.75" customHeight="1" x14ac:dyDescent="0.15">
      <c r="B139" s="186" t="s">
        <v>194</v>
      </c>
      <c r="C139" s="188"/>
      <c r="D139" s="186" t="s">
        <v>195</v>
      </c>
      <c r="E139" s="187"/>
      <c r="F139" s="188"/>
      <c r="G139" s="52">
        <f>G140+G152</f>
        <v>114317</v>
      </c>
      <c r="H139" s="52">
        <f>H140+H152</f>
        <v>56822.9</v>
      </c>
      <c r="I139" s="63">
        <f t="shared" si="2"/>
        <v>0.4970643036468767</v>
      </c>
    </row>
    <row r="140" spans="2:9" s="29" customFormat="1" ht="15" customHeight="1" x14ac:dyDescent="0.15">
      <c r="B140" s="199" t="s">
        <v>144</v>
      </c>
      <c r="C140" s="199"/>
      <c r="D140" s="200" t="s">
        <v>116</v>
      </c>
      <c r="E140" s="200"/>
      <c r="F140" s="200"/>
      <c r="G140" s="51">
        <f>G141</f>
        <v>90029</v>
      </c>
      <c r="H140" s="51">
        <f>H141</f>
        <v>43899.87</v>
      </c>
      <c r="I140" s="64">
        <f t="shared" si="2"/>
        <v>0.48761921158737742</v>
      </c>
    </row>
    <row r="141" spans="2:9" s="29" customFormat="1" ht="9.9499999999999993" customHeight="1" x14ac:dyDescent="0.15">
      <c r="B141" s="182" t="s">
        <v>80</v>
      </c>
      <c r="C141" s="184"/>
      <c r="D141" s="182" t="s">
        <v>81</v>
      </c>
      <c r="E141" s="183"/>
      <c r="F141" s="184"/>
      <c r="G141" s="48">
        <f>G142+G149</f>
        <v>90029</v>
      </c>
      <c r="H141" s="48">
        <f>H142+H149</f>
        <v>43899.87</v>
      </c>
      <c r="I141" s="65">
        <f t="shared" si="2"/>
        <v>0.48761921158737742</v>
      </c>
    </row>
    <row r="142" spans="2:9" s="29" customFormat="1" ht="9.9499999999999993" customHeight="1" x14ac:dyDescent="0.15">
      <c r="B142" s="182">
        <v>31</v>
      </c>
      <c r="C142" s="184"/>
      <c r="D142" s="182" t="s">
        <v>117</v>
      </c>
      <c r="E142" s="183"/>
      <c r="F142" s="184"/>
      <c r="G142" s="48">
        <f>G143+G145+G147</f>
        <v>89365</v>
      </c>
      <c r="H142" s="48">
        <f>H143+H145+H147</f>
        <v>43641.08</v>
      </c>
      <c r="I142" s="65">
        <f t="shared" si="2"/>
        <v>0.48834644435741065</v>
      </c>
    </row>
    <row r="143" spans="2:9" ht="9.9499999999999993" customHeight="1" x14ac:dyDescent="0.15">
      <c r="B143" s="182">
        <v>311</v>
      </c>
      <c r="C143" s="184"/>
      <c r="D143" s="182" t="s">
        <v>147</v>
      </c>
      <c r="E143" s="183"/>
      <c r="F143" s="184"/>
      <c r="G143" s="46">
        <f>G144</f>
        <v>72034</v>
      </c>
      <c r="H143" s="46">
        <f>H144</f>
        <v>34641.379999999997</v>
      </c>
      <c r="I143" s="65">
        <f t="shared" si="2"/>
        <v>0.48090318460726877</v>
      </c>
    </row>
    <row r="144" spans="2:9" ht="9.9499999999999993" customHeight="1" x14ac:dyDescent="0.15">
      <c r="B144" s="179">
        <v>3111</v>
      </c>
      <c r="C144" s="181"/>
      <c r="D144" s="179" t="s">
        <v>148</v>
      </c>
      <c r="E144" s="180"/>
      <c r="F144" s="181"/>
      <c r="G144" s="44">
        <v>72034</v>
      </c>
      <c r="H144" s="45">
        <v>34641.379999999997</v>
      </c>
      <c r="I144" s="66">
        <f t="shared" si="2"/>
        <v>0.48090318460726877</v>
      </c>
    </row>
    <row r="145" spans="2:9" ht="9.9499999999999993" customHeight="1" x14ac:dyDescent="0.15">
      <c r="B145" s="182">
        <v>312</v>
      </c>
      <c r="C145" s="184"/>
      <c r="D145" s="182" t="s">
        <v>118</v>
      </c>
      <c r="E145" s="183"/>
      <c r="F145" s="184"/>
      <c r="G145" s="46">
        <f>G146</f>
        <v>4831</v>
      </c>
      <c r="H145" s="46">
        <f>H146</f>
        <v>3167.11</v>
      </c>
      <c r="I145" s="65">
        <f t="shared" si="2"/>
        <v>0.65558062512937287</v>
      </c>
    </row>
    <row r="146" spans="2:9" ht="9.9499999999999993" customHeight="1" x14ac:dyDescent="0.15">
      <c r="B146" s="185">
        <v>3121</v>
      </c>
      <c r="C146" s="185"/>
      <c r="D146" s="185" t="s">
        <v>118</v>
      </c>
      <c r="E146" s="185"/>
      <c r="F146" s="185"/>
      <c r="G146" s="44">
        <v>4831</v>
      </c>
      <c r="H146" s="45">
        <v>3167.11</v>
      </c>
      <c r="I146" s="66">
        <f t="shared" si="2"/>
        <v>0.65558062512937287</v>
      </c>
    </row>
    <row r="147" spans="2:9" s="30" customFormat="1" ht="9.9499999999999993" customHeight="1" x14ac:dyDescent="0.15">
      <c r="B147" s="182">
        <v>313</v>
      </c>
      <c r="C147" s="184"/>
      <c r="D147" s="201" t="s">
        <v>119</v>
      </c>
      <c r="E147" s="202"/>
      <c r="F147" s="203"/>
      <c r="G147" s="46">
        <f>G148</f>
        <v>12500</v>
      </c>
      <c r="H147" s="46">
        <f>H148</f>
        <v>5832.59</v>
      </c>
      <c r="I147" s="65">
        <f t="shared" si="2"/>
        <v>0.4666072</v>
      </c>
    </row>
    <row r="148" spans="2:9" ht="9.9499999999999993" customHeight="1" x14ac:dyDescent="0.15">
      <c r="B148" s="179">
        <v>3132</v>
      </c>
      <c r="C148" s="181"/>
      <c r="D148" s="179" t="s">
        <v>231</v>
      </c>
      <c r="E148" s="180"/>
      <c r="F148" s="181"/>
      <c r="G148" s="44">
        <v>12500</v>
      </c>
      <c r="H148" s="45">
        <v>5832.59</v>
      </c>
      <c r="I148" s="66">
        <f t="shared" si="2"/>
        <v>0.4666072</v>
      </c>
    </row>
    <row r="149" spans="2:9" ht="9.9499999999999993" customHeight="1" x14ac:dyDescent="0.15">
      <c r="B149" s="194" t="s">
        <v>82</v>
      </c>
      <c r="C149" s="194"/>
      <c r="D149" s="194" t="s">
        <v>83</v>
      </c>
      <c r="E149" s="194"/>
      <c r="F149" s="194"/>
      <c r="G149" s="46">
        <f>G150</f>
        <v>664</v>
      </c>
      <c r="H149" s="46">
        <f>H150</f>
        <v>258.79000000000002</v>
      </c>
      <c r="I149" s="65">
        <f t="shared" si="2"/>
        <v>0.38974397590361448</v>
      </c>
    </row>
    <row r="150" spans="2:9" ht="9.9499999999999993" customHeight="1" x14ac:dyDescent="0.15">
      <c r="B150" s="182" t="s">
        <v>84</v>
      </c>
      <c r="C150" s="184"/>
      <c r="D150" s="182" t="s">
        <v>85</v>
      </c>
      <c r="E150" s="183"/>
      <c r="F150" s="184"/>
      <c r="G150" s="46">
        <f>G151</f>
        <v>664</v>
      </c>
      <c r="H150" s="46">
        <f>H151</f>
        <v>258.79000000000002</v>
      </c>
      <c r="I150" s="65">
        <f t="shared" si="2"/>
        <v>0.38974397590361448</v>
      </c>
    </row>
    <row r="151" spans="2:9" ht="9.9499999999999993" customHeight="1" x14ac:dyDescent="0.15">
      <c r="B151" s="179">
        <v>3212</v>
      </c>
      <c r="C151" s="181"/>
      <c r="D151" s="204" t="s">
        <v>178</v>
      </c>
      <c r="E151" s="205"/>
      <c r="F151" s="206"/>
      <c r="G151" s="44">
        <v>664</v>
      </c>
      <c r="H151" s="45">
        <v>258.79000000000002</v>
      </c>
      <c r="I151" s="66">
        <f t="shared" si="2"/>
        <v>0.38974397590361448</v>
      </c>
    </row>
    <row r="152" spans="2:9" s="29" customFormat="1" ht="24.75" customHeight="1" x14ac:dyDescent="0.15">
      <c r="B152" s="199" t="s">
        <v>182</v>
      </c>
      <c r="C152" s="199"/>
      <c r="D152" s="200" t="s">
        <v>183</v>
      </c>
      <c r="E152" s="200"/>
      <c r="F152" s="200"/>
      <c r="G152" s="51">
        <f>G153</f>
        <v>24288</v>
      </c>
      <c r="H152" s="51">
        <f>H153+H166</f>
        <v>12923.03</v>
      </c>
      <c r="I152" s="64">
        <f t="shared" ref="I152:I220" si="8">+IFERROR(H152/G152,)</f>
        <v>0.5320746870882741</v>
      </c>
    </row>
    <row r="153" spans="2:9" ht="9.9499999999999993" customHeight="1" x14ac:dyDescent="0.15">
      <c r="B153" s="182" t="s">
        <v>80</v>
      </c>
      <c r="C153" s="184"/>
      <c r="D153" s="182" t="s">
        <v>81</v>
      </c>
      <c r="E153" s="183"/>
      <c r="F153" s="184"/>
      <c r="G153" s="46">
        <f>G154+G163</f>
        <v>24288</v>
      </c>
      <c r="H153" s="46">
        <f>H154+H163</f>
        <v>12923.03</v>
      </c>
      <c r="I153" s="65">
        <f t="shared" si="8"/>
        <v>0.5320746870882741</v>
      </c>
    </row>
    <row r="154" spans="2:9" ht="9.9499999999999993" customHeight="1" x14ac:dyDescent="0.15">
      <c r="B154" s="194" t="s">
        <v>82</v>
      </c>
      <c r="C154" s="194"/>
      <c r="D154" s="194" t="s">
        <v>83</v>
      </c>
      <c r="E154" s="194"/>
      <c r="F154" s="194"/>
      <c r="G154" s="46">
        <f>G155+G160</f>
        <v>24288</v>
      </c>
      <c r="H154" s="46">
        <f>H155+H160</f>
        <v>12923.03</v>
      </c>
      <c r="I154" s="65">
        <f t="shared" si="8"/>
        <v>0.5320746870882741</v>
      </c>
    </row>
    <row r="155" spans="2:9" ht="9.9499999999999993" customHeight="1" x14ac:dyDescent="0.15">
      <c r="B155" s="182">
        <v>322</v>
      </c>
      <c r="C155" s="184"/>
      <c r="D155" s="182" t="s">
        <v>89</v>
      </c>
      <c r="E155" s="183"/>
      <c r="F155" s="184"/>
      <c r="G155" s="46">
        <f>SUM(G156:G159)</f>
        <v>22297</v>
      </c>
      <c r="H155" s="46">
        <f>SUM(H156:H159)</f>
        <v>12923.03</v>
      </c>
      <c r="I155" s="65">
        <f t="shared" si="8"/>
        <v>0.57958604296542138</v>
      </c>
    </row>
    <row r="156" spans="2:9" ht="9.9499999999999993" customHeight="1" x14ac:dyDescent="0.15">
      <c r="B156" s="179" t="s">
        <v>90</v>
      </c>
      <c r="C156" s="181"/>
      <c r="D156" s="179" t="s">
        <v>133</v>
      </c>
      <c r="E156" s="180"/>
      <c r="F156" s="181"/>
      <c r="G156" s="44">
        <v>1460</v>
      </c>
      <c r="H156" s="45">
        <v>355.19</v>
      </c>
      <c r="I156" s="66">
        <f t="shared" si="8"/>
        <v>0.24328082191780823</v>
      </c>
    </row>
    <row r="157" spans="2:9" ht="9.9499999999999993" customHeight="1" x14ac:dyDescent="0.15">
      <c r="B157" s="69">
        <v>3222</v>
      </c>
      <c r="C157" s="70"/>
      <c r="D157" s="179" t="s">
        <v>146</v>
      </c>
      <c r="E157" s="180"/>
      <c r="F157" s="181"/>
      <c r="G157" s="44">
        <v>19908</v>
      </c>
      <c r="H157" s="45">
        <v>12247.84</v>
      </c>
      <c r="I157" s="66">
        <f t="shared" si="8"/>
        <v>0.61522202129797066</v>
      </c>
    </row>
    <row r="158" spans="2:9" ht="9.9499999999999993" customHeight="1" x14ac:dyDescent="0.15">
      <c r="B158" s="69">
        <v>3225</v>
      </c>
      <c r="C158" s="70"/>
      <c r="D158" s="179" t="s">
        <v>227</v>
      </c>
      <c r="E158" s="180"/>
      <c r="F158" s="181"/>
      <c r="G158" s="44">
        <v>664</v>
      </c>
      <c r="H158" s="45">
        <v>320</v>
      </c>
      <c r="I158" s="66">
        <f t="shared" si="8"/>
        <v>0.48192771084337349</v>
      </c>
    </row>
    <row r="159" spans="2:9" ht="9.9499999999999993" customHeight="1" x14ac:dyDescent="0.15">
      <c r="B159" s="179">
        <v>3227</v>
      </c>
      <c r="C159" s="181"/>
      <c r="D159" s="179" t="s">
        <v>235</v>
      </c>
      <c r="E159" s="180"/>
      <c r="F159" s="181"/>
      <c r="G159" s="44">
        <v>265</v>
      </c>
      <c r="H159" s="45">
        <v>0</v>
      </c>
      <c r="I159" s="66">
        <f t="shared" si="8"/>
        <v>0</v>
      </c>
    </row>
    <row r="160" spans="2:9" ht="9.9499999999999993" customHeight="1" x14ac:dyDescent="0.15">
      <c r="B160" s="182">
        <v>323</v>
      </c>
      <c r="C160" s="184"/>
      <c r="D160" s="182" t="s">
        <v>89</v>
      </c>
      <c r="E160" s="183"/>
      <c r="F160" s="184"/>
      <c r="G160" s="46">
        <f>SUM(G161:G162)</f>
        <v>1991</v>
      </c>
      <c r="H160" s="46">
        <f>SUM(H161:H162)</f>
        <v>0</v>
      </c>
      <c r="I160" s="65">
        <f t="shared" si="8"/>
        <v>0</v>
      </c>
    </row>
    <row r="161" spans="2:9" ht="9.9499999999999993" customHeight="1" x14ac:dyDescent="0.15">
      <c r="B161" s="179">
        <v>3232</v>
      </c>
      <c r="C161" s="181"/>
      <c r="D161" s="179" t="s">
        <v>140</v>
      </c>
      <c r="E161" s="180"/>
      <c r="F161" s="181"/>
      <c r="G161" s="44">
        <v>1991</v>
      </c>
      <c r="H161" s="45">
        <v>0</v>
      </c>
      <c r="I161" s="66">
        <f t="shared" si="8"/>
        <v>0</v>
      </c>
    </row>
    <row r="162" spans="2:9" ht="9.9499999999999993" customHeight="1" x14ac:dyDescent="0.15">
      <c r="B162" s="179">
        <v>3234</v>
      </c>
      <c r="C162" s="181"/>
      <c r="D162" s="179" t="s">
        <v>145</v>
      </c>
      <c r="E162" s="180"/>
      <c r="F162" s="181"/>
      <c r="G162" s="44">
        <v>0</v>
      </c>
      <c r="H162" s="45">
        <v>0</v>
      </c>
      <c r="I162" s="66">
        <f t="shared" si="8"/>
        <v>0</v>
      </c>
    </row>
    <row r="163" spans="2:9" ht="9.9499999999999993" customHeight="1" x14ac:dyDescent="0.15">
      <c r="B163" s="182">
        <v>34</v>
      </c>
      <c r="C163" s="184"/>
      <c r="D163" s="182" t="s">
        <v>107</v>
      </c>
      <c r="E163" s="183"/>
      <c r="F163" s="184"/>
      <c r="G163" s="46">
        <f>G164</f>
        <v>0</v>
      </c>
      <c r="H163" s="46">
        <f>H164</f>
        <v>0</v>
      </c>
      <c r="I163" s="65">
        <f t="shared" si="8"/>
        <v>0</v>
      </c>
    </row>
    <row r="164" spans="2:9" ht="9.9499999999999993" customHeight="1" x14ac:dyDescent="0.15">
      <c r="B164" s="182">
        <v>343</v>
      </c>
      <c r="C164" s="184"/>
      <c r="D164" s="196" t="s">
        <v>109</v>
      </c>
      <c r="E164" s="197"/>
      <c r="F164" s="198"/>
      <c r="G164" s="46">
        <f>G165</f>
        <v>0</v>
      </c>
      <c r="H164" s="46">
        <f>H165</f>
        <v>0</v>
      </c>
      <c r="I164" s="65">
        <f t="shared" si="8"/>
        <v>0</v>
      </c>
    </row>
    <row r="165" spans="2:9" ht="9.9499999999999993" customHeight="1" x14ac:dyDescent="0.15">
      <c r="B165" s="179">
        <v>3431</v>
      </c>
      <c r="C165" s="181"/>
      <c r="D165" s="210" t="s">
        <v>230</v>
      </c>
      <c r="E165" s="211"/>
      <c r="F165" s="212"/>
      <c r="G165" s="44">
        <v>0</v>
      </c>
      <c r="H165" s="45">
        <v>0</v>
      </c>
      <c r="I165" s="66">
        <f t="shared" si="8"/>
        <v>0</v>
      </c>
    </row>
    <row r="166" spans="2:9" ht="9.9499999999999993" customHeight="1" x14ac:dyDescent="0.15">
      <c r="B166" s="182">
        <v>4</v>
      </c>
      <c r="C166" s="184"/>
      <c r="D166" s="182" t="s">
        <v>176</v>
      </c>
      <c r="E166" s="183"/>
      <c r="F166" s="184"/>
      <c r="G166" s="46">
        <f t="shared" ref="G166:H168" si="9">G167</f>
        <v>0</v>
      </c>
      <c r="H166" s="46">
        <f t="shared" si="9"/>
        <v>0</v>
      </c>
      <c r="I166" s="65">
        <f t="shared" si="8"/>
        <v>0</v>
      </c>
    </row>
    <row r="167" spans="2:9" ht="9.9499999999999993" customHeight="1" x14ac:dyDescent="0.15">
      <c r="B167" s="182">
        <v>42</v>
      </c>
      <c r="C167" s="184"/>
      <c r="D167" s="182" t="s">
        <v>234</v>
      </c>
      <c r="E167" s="183"/>
      <c r="F167" s="184"/>
      <c r="G167" s="46">
        <f t="shared" si="9"/>
        <v>0</v>
      </c>
      <c r="H167" s="46">
        <f t="shared" si="9"/>
        <v>0</v>
      </c>
      <c r="I167" s="65">
        <f t="shared" si="8"/>
        <v>0</v>
      </c>
    </row>
    <row r="168" spans="2:9" ht="9.9499999999999993" customHeight="1" x14ac:dyDescent="0.15">
      <c r="B168" s="182">
        <v>422</v>
      </c>
      <c r="C168" s="184"/>
      <c r="D168" s="182" t="s">
        <v>115</v>
      </c>
      <c r="E168" s="183"/>
      <c r="F168" s="184"/>
      <c r="G168" s="46">
        <f t="shared" si="9"/>
        <v>0</v>
      </c>
      <c r="H168" s="46">
        <f t="shared" si="9"/>
        <v>0</v>
      </c>
      <c r="I168" s="65">
        <f t="shared" si="8"/>
        <v>0</v>
      </c>
    </row>
    <row r="169" spans="2:9" ht="9.9499999999999993" customHeight="1" x14ac:dyDescent="0.15">
      <c r="B169" s="179">
        <v>4221</v>
      </c>
      <c r="C169" s="181"/>
      <c r="D169" s="179" t="s">
        <v>174</v>
      </c>
      <c r="E169" s="180"/>
      <c r="F169" s="181"/>
      <c r="G169" s="44">
        <v>0</v>
      </c>
      <c r="H169" s="45">
        <v>0</v>
      </c>
      <c r="I169" s="66">
        <f t="shared" si="8"/>
        <v>0</v>
      </c>
    </row>
    <row r="170" spans="2:9" s="25" customFormat="1" ht="24.75" customHeight="1" x14ac:dyDescent="0.15">
      <c r="B170" s="195" t="s">
        <v>151</v>
      </c>
      <c r="C170" s="195"/>
      <c r="D170" s="195" t="s">
        <v>152</v>
      </c>
      <c r="E170" s="195"/>
      <c r="F170" s="195"/>
      <c r="G170" s="52">
        <f>G171+G176</f>
        <v>50998</v>
      </c>
      <c r="H170" s="52">
        <f>H171+H176</f>
        <v>0</v>
      </c>
      <c r="I170" s="63">
        <f t="shared" si="8"/>
        <v>0</v>
      </c>
    </row>
    <row r="171" spans="2:9" s="29" customFormat="1" ht="15" customHeight="1" x14ac:dyDescent="0.15">
      <c r="B171" s="199" t="s">
        <v>144</v>
      </c>
      <c r="C171" s="199"/>
      <c r="D171" s="200" t="s">
        <v>116</v>
      </c>
      <c r="E171" s="200"/>
      <c r="F171" s="200"/>
      <c r="G171" s="51">
        <f>G172</f>
        <v>19808</v>
      </c>
      <c r="H171" s="51">
        <f t="shared" ref="G171:H172" si="10">H172</f>
        <v>0</v>
      </c>
      <c r="I171" s="64">
        <f t="shared" si="8"/>
        <v>0</v>
      </c>
    </row>
    <row r="172" spans="2:9" ht="9.9499999999999993" customHeight="1" x14ac:dyDescent="0.15">
      <c r="B172" s="194" t="s">
        <v>80</v>
      </c>
      <c r="C172" s="194"/>
      <c r="D172" s="194" t="s">
        <v>81</v>
      </c>
      <c r="E172" s="194"/>
      <c r="F172" s="194"/>
      <c r="G172" s="46">
        <f t="shared" si="10"/>
        <v>19808</v>
      </c>
      <c r="H172" s="46">
        <f t="shared" si="10"/>
        <v>0</v>
      </c>
      <c r="I172" s="65">
        <f t="shared" si="8"/>
        <v>0</v>
      </c>
    </row>
    <row r="173" spans="2:9" ht="9.9499999999999993" customHeight="1" x14ac:dyDescent="0.15">
      <c r="B173" s="194">
        <v>32</v>
      </c>
      <c r="C173" s="194"/>
      <c r="D173" s="194" t="s">
        <v>83</v>
      </c>
      <c r="E173" s="194"/>
      <c r="F173" s="194"/>
      <c r="G173" s="46">
        <f>G174</f>
        <v>19808</v>
      </c>
      <c r="H173" s="46">
        <f>H174</f>
        <v>0</v>
      </c>
      <c r="I173" s="65">
        <f t="shared" si="8"/>
        <v>0</v>
      </c>
    </row>
    <row r="174" spans="2:9" ht="9.9499999999999993" customHeight="1" x14ac:dyDescent="0.15">
      <c r="B174" s="182">
        <v>323</v>
      </c>
      <c r="C174" s="184"/>
      <c r="D174" s="182" t="s">
        <v>94</v>
      </c>
      <c r="E174" s="183"/>
      <c r="F174" s="184"/>
      <c r="G174" s="46">
        <f>G175</f>
        <v>19808</v>
      </c>
      <c r="H174" s="46">
        <f>H175</f>
        <v>0</v>
      </c>
      <c r="I174" s="65">
        <f t="shared" si="8"/>
        <v>0</v>
      </c>
    </row>
    <row r="175" spans="2:9" ht="9.9499999999999993" customHeight="1" x14ac:dyDescent="0.15">
      <c r="B175" s="179">
        <v>3232</v>
      </c>
      <c r="C175" s="181"/>
      <c r="D175" s="185" t="s">
        <v>140</v>
      </c>
      <c r="E175" s="185"/>
      <c r="F175" s="185"/>
      <c r="G175" s="44">
        <v>19808</v>
      </c>
      <c r="H175" s="45">
        <v>0</v>
      </c>
      <c r="I175" s="66">
        <f t="shared" si="8"/>
        <v>0</v>
      </c>
    </row>
    <row r="176" spans="2:9" ht="9.9499999999999993" customHeight="1" x14ac:dyDescent="0.15">
      <c r="B176" s="199" t="s">
        <v>254</v>
      </c>
      <c r="C176" s="199"/>
      <c r="D176" s="200" t="s">
        <v>255</v>
      </c>
      <c r="E176" s="200"/>
      <c r="F176" s="200"/>
      <c r="G176" s="51">
        <f t="shared" ref="G176:H177" si="11">G177</f>
        <v>31190</v>
      </c>
      <c r="H176" s="51">
        <f t="shared" si="11"/>
        <v>0</v>
      </c>
      <c r="I176" s="64">
        <f t="shared" ref="I176:I180" si="12">+IFERROR(H176/G176,)</f>
        <v>0</v>
      </c>
    </row>
    <row r="177" spans="2:9" ht="9.9499999999999993" customHeight="1" x14ac:dyDescent="0.15">
      <c r="B177" s="194" t="s">
        <v>80</v>
      </c>
      <c r="C177" s="194"/>
      <c r="D177" s="194" t="s">
        <v>81</v>
      </c>
      <c r="E177" s="194"/>
      <c r="F177" s="194"/>
      <c r="G177" s="46">
        <f t="shared" si="11"/>
        <v>31190</v>
      </c>
      <c r="H177" s="46">
        <f t="shared" si="11"/>
        <v>0</v>
      </c>
      <c r="I177" s="65">
        <f t="shared" si="12"/>
        <v>0</v>
      </c>
    </row>
    <row r="178" spans="2:9" ht="9.9499999999999993" customHeight="1" x14ac:dyDescent="0.15">
      <c r="B178" s="194">
        <v>32</v>
      </c>
      <c r="C178" s="194"/>
      <c r="D178" s="194" t="s">
        <v>83</v>
      </c>
      <c r="E178" s="194"/>
      <c r="F178" s="194"/>
      <c r="G178" s="46">
        <f>G179</f>
        <v>31190</v>
      </c>
      <c r="H178" s="46">
        <f>H179</f>
        <v>0</v>
      </c>
      <c r="I178" s="65">
        <f t="shared" si="12"/>
        <v>0</v>
      </c>
    </row>
    <row r="179" spans="2:9" ht="9.9499999999999993" customHeight="1" x14ac:dyDescent="0.15">
      <c r="B179" s="182">
        <v>323</v>
      </c>
      <c r="C179" s="184"/>
      <c r="D179" s="182" t="s">
        <v>94</v>
      </c>
      <c r="E179" s="183"/>
      <c r="F179" s="184"/>
      <c r="G179" s="46">
        <f>G180</f>
        <v>31190</v>
      </c>
      <c r="H179" s="46">
        <f>H180</f>
        <v>0</v>
      </c>
      <c r="I179" s="65">
        <f t="shared" si="12"/>
        <v>0</v>
      </c>
    </row>
    <row r="180" spans="2:9" ht="9.9499999999999993" customHeight="1" x14ac:dyDescent="0.15">
      <c r="B180" s="179">
        <v>3232</v>
      </c>
      <c r="C180" s="181"/>
      <c r="D180" s="185" t="s">
        <v>140</v>
      </c>
      <c r="E180" s="185"/>
      <c r="F180" s="185"/>
      <c r="G180" s="44">
        <v>31190</v>
      </c>
      <c r="H180" s="45">
        <v>0</v>
      </c>
      <c r="I180" s="66">
        <f t="shared" si="12"/>
        <v>0</v>
      </c>
    </row>
    <row r="181" spans="2:9" s="25" customFormat="1" ht="24.75" customHeight="1" x14ac:dyDescent="0.15">
      <c r="B181" s="195" t="s">
        <v>153</v>
      </c>
      <c r="C181" s="195"/>
      <c r="D181" s="195" t="s">
        <v>154</v>
      </c>
      <c r="E181" s="195"/>
      <c r="F181" s="195"/>
      <c r="G181" s="52">
        <f t="shared" ref="G181:H183" si="13">G182</f>
        <v>22500</v>
      </c>
      <c r="H181" s="52">
        <f t="shared" si="13"/>
        <v>8696.3799999999992</v>
      </c>
      <c r="I181" s="63">
        <f t="shared" si="8"/>
        <v>0.38650577777777773</v>
      </c>
    </row>
    <row r="182" spans="2:9" s="29" customFormat="1" ht="15" customHeight="1" x14ac:dyDescent="0.15">
      <c r="B182" s="199" t="s">
        <v>144</v>
      </c>
      <c r="C182" s="199"/>
      <c r="D182" s="200" t="s">
        <v>116</v>
      </c>
      <c r="E182" s="200"/>
      <c r="F182" s="200"/>
      <c r="G182" s="51">
        <f t="shared" si="13"/>
        <v>22500</v>
      </c>
      <c r="H182" s="51">
        <f t="shared" si="13"/>
        <v>8696.3799999999992</v>
      </c>
      <c r="I182" s="64">
        <f t="shared" si="8"/>
        <v>0.38650577777777773</v>
      </c>
    </row>
    <row r="183" spans="2:9" ht="9.9499999999999993" customHeight="1" x14ac:dyDescent="0.15">
      <c r="B183" s="194" t="s">
        <v>80</v>
      </c>
      <c r="C183" s="194"/>
      <c r="D183" s="194" t="s">
        <v>81</v>
      </c>
      <c r="E183" s="194"/>
      <c r="F183" s="194"/>
      <c r="G183" s="46">
        <f t="shared" si="13"/>
        <v>22500</v>
      </c>
      <c r="H183" s="46">
        <f t="shared" si="13"/>
        <v>8696.3799999999992</v>
      </c>
      <c r="I183" s="65">
        <f t="shared" si="8"/>
        <v>0.38650577777777773</v>
      </c>
    </row>
    <row r="184" spans="2:9" ht="9.9499999999999993" customHeight="1" x14ac:dyDescent="0.15">
      <c r="B184" s="194">
        <v>31</v>
      </c>
      <c r="C184" s="194"/>
      <c r="D184" s="194" t="s">
        <v>117</v>
      </c>
      <c r="E184" s="194"/>
      <c r="F184" s="194"/>
      <c r="G184" s="46">
        <f>G185+G187</f>
        <v>22500</v>
      </c>
      <c r="H184" s="46">
        <f>H185+H187</f>
        <v>8696.3799999999992</v>
      </c>
      <c r="I184" s="65">
        <f t="shared" si="8"/>
        <v>0.38650577777777773</v>
      </c>
    </row>
    <row r="185" spans="2:9" ht="9.9499999999999993" customHeight="1" x14ac:dyDescent="0.15">
      <c r="B185" s="182">
        <v>311</v>
      </c>
      <c r="C185" s="184"/>
      <c r="D185" s="182" t="s">
        <v>147</v>
      </c>
      <c r="E185" s="183"/>
      <c r="F185" s="184"/>
      <c r="G185" s="46">
        <f>G186</f>
        <v>19000</v>
      </c>
      <c r="H185" s="46">
        <f>H186</f>
        <v>7464.69</v>
      </c>
      <c r="I185" s="65">
        <f t="shared" si="8"/>
        <v>0.39287842105263154</v>
      </c>
    </row>
    <row r="186" spans="2:9" ht="9.9499999999999993" customHeight="1" x14ac:dyDescent="0.15">
      <c r="B186" s="179">
        <v>3111</v>
      </c>
      <c r="C186" s="181"/>
      <c r="D186" s="179" t="s">
        <v>148</v>
      </c>
      <c r="E186" s="180"/>
      <c r="F186" s="181"/>
      <c r="G186" s="44">
        <v>19000</v>
      </c>
      <c r="H186" s="45">
        <v>7464.69</v>
      </c>
      <c r="I186" s="66">
        <f t="shared" si="8"/>
        <v>0.39287842105263154</v>
      </c>
    </row>
    <row r="187" spans="2:9" s="30" customFormat="1" ht="9.9499999999999993" customHeight="1" x14ac:dyDescent="0.15">
      <c r="B187" s="182">
        <v>313</v>
      </c>
      <c r="C187" s="184"/>
      <c r="D187" s="201" t="s">
        <v>119</v>
      </c>
      <c r="E187" s="202"/>
      <c r="F187" s="203"/>
      <c r="G187" s="46">
        <f>G188</f>
        <v>3500</v>
      </c>
      <c r="H187" s="46">
        <f>H188</f>
        <v>1231.69</v>
      </c>
      <c r="I187" s="65">
        <f t="shared" si="8"/>
        <v>0.3519114285714286</v>
      </c>
    </row>
    <row r="188" spans="2:9" ht="9.9499999999999993" customHeight="1" x14ac:dyDescent="0.15">
      <c r="B188" s="179">
        <v>3132</v>
      </c>
      <c r="C188" s="181"/>
      <c r="D188" s="179" t="s">
        <v>231</v>
      </c>
      <c r="E188" s="180"/>
      <c r="F188" s="181"/>
      <c r="G188" s="44">
        <v>3500</v>
      </c>
      <c r="H188" s="45">
        <v>1231.69</v>
      </c>
      <c r="I188" s="66">
        <f t="shared" si="8"/>
        <v>0.3519114285714286</v>
      </c>
    </row>
    <row r="189" spans="2:9" s="25" customFormat="1" ht="24.75" customHeight="1" x14ac:dyDescent="0.15">
      <c r="B189" s="195" t="s">
        <v>155</v>
      </c>
      <c r="C189" s="195"/>
      <c r="D189" s="195" t="s">
        <v>156</v>
      </c>
      <c r="E189" s="195"/>
      <c r="F189" s="195"/>
      <c r="G189" s="52">
        <f>G190+G202</f>
        <v>89077</v>
      </c>
      <c r="H189" s="52">
        <f>H190+H202</f>
        <v>48154.83</v>
      </c>
      <c r="I189" s="63">
        <f t="shared" si="8"/>
        <v>0.54059779741122849</v>
      </c>
    </row>
    <row r="190" spans="2:9" s="29" customFormat="1" ht="15" customHeight="1" x14ac:dyDescent="0.15">
      <c r="B190" s="199" t="s">
        <v>144</v>
      </c>
      <c r="C190" s="199"/>
      <c r="D190" s="200" t="s">
        <v>116</v>
      </c>
      <c r="E190" s="200"/>
      <c r="F190" s="200"/>
      <c r="G190" s="51">
        <f>G191</f>
        <v>48279</v>
      </c>
      <c r="H190" s="51">
        <f>H191</f>
        <v>8364.5499999999993</v>
      </c>
      <c r="I190" s="64">
        <f t="shared" si="8"/>
        <v>0.17325441703432132</v>
      </c>
    </row>
    <row r="191" spans="2:9" ht="9.9499999999999993" customHeight="1" x14ac:dyDescent="0.15">
      <c r="B191" s="194" t="s">
        <v>80</v>
      </c>
      <c r="C191" s="194"/>
      <c r="D191" s="194" t="s">
        <v>81</v>
      </c>
      <c r="E191" s="194"/>
      <c r="F191" s="194"/>
      <c r="G191" s="46">
        <f>G192+G199</f>
        <v>48279</v>
      </c>
      <c r="H191" s="46">
        <f>H192+H199</f>
        <v>8364.5499999999993</v>
      </c>
      <c r="I191" s="65">
        <f t="shared" si="8"/>
        <v>0.17325441703432132</v>
      </c>
    </row>
    <row r="192" spans="2:9" ht="9.9499999999999993" customHeight="1" x14ac:dyDescent="0.15">
      <c r="B192" s="194">
        <v>31</v>
      </c>
      <c r="C192" s="194"/>
      <c r="D192" s="194" t="s">
        <v>117</v>
      </c>
      <c r="E192" s="194"/>
      <c r="F192" s="194"/>
      <c r="G192" s="46">
        <f>G193+G195+G197</f>
        <v>47084</v>
      </c>
      <c r="H192" s="46">
        <f>H193+H195+H197</f>
        <v>8046.0099999999993</v>
      </c>
      <c r="I192" s="65">
        <f t="shared" si="8"/>
        <v>0.17088628833574038</v>
      </c>
    </row>
    <row r="193" spans="2:9" ht="9.9499999999999993" customHeight="1" x14ac:dyDescent="0.15">
      <c r="B193" s="182">
        <v>311</v>
      </c>
      <c r="C193" s="184"/>
      <c r="D193" s="182" t="s">
        <v>147</v>
      </c>
      <c r="E193" s="183"/>
      <c r="F193" s="184"/>
      <c r="G193" s="46">
        <f>G194</f>
        <v>36101</v>
      </c>
      <c r="H193" s="46">
        <f>H194</f>
        <v>6391.44</v>
      </c>
      <c r="I193" s="65">
        <f t="shared" si="8"/>
        <v>0.17704329519957895</v>
      </c>
    </row>
    <row r="194" spans="2:9" ht="9.9499999999999993" customHeight="1" x14ac:dyDescent="0.15">
      <c r="B194" s="179">
        <v>3111</v>
      </c>
      <c r="C194" s="181"/>
      <c r="D194" s="179" t="s">
        <v>148</v>
      </c>
      <c r="E194" s="180"/>
      <c r="F194" s="181"/>
      <c r="G194" s="44">
        <v>36101</v>
      </c>
      <c r="H194" s="45">
        <v>6391.44</v>
      </c>
      <c r="I194" s="66">
        <f t="shared" si="8"/>
        <v>0.17704329519957895</v>
      </c>
    </row>
    <row r="195" spans="2:9" ht="9.9499999999999993" customHeight="1" x14ac:dyDescent="0.15">
      <c r="B195" s="182">
        <v>312</v>
      </c>
      <c r="C195" s="184"/>
      <c r="D195" s="182" t="s">
        <v>118</v>
      </c>
      <c r="E195" s="183"/>
      <c r="F195" s="184"/>
      <c r="G195" s="46">
        <f>G196</f>
        <v>4745</v>
      </c>
      <c r="H195" s="46">
        <f>H196</f>
        <v>600</v>
      </c>
      <c r="I195" s="65">
        <f t="shared" si="8"/>
        <v>0.12644889357218125</v>
      </c>
    </row>
    <row r="196" spans="2:9" ht="9.9499999999999993" customHeight="1" x14ac:dyDescent="0.15">
      <c r="B196" s="185">
        <v>3121</v>
      </c>
      <c r="C196" s="185"/>
      <c r="D196" s="185" t="s">
        <v>118</v>
      </c>
      <c r="E196" s="185"/>
      <c r="F196" s="185"/>
      <c r="G196" s="44">
        <v>4745</v>
      </c>
      <c r="H196" s="45">
        <v>600</v>
      </c>
      <c r="I196" s="65">
        <f t="shared" si="8"/>
        <v>0.12644889357218125</v>
      </c>
    </row>
    <row r="197" spans="2:9" s="30" customFormat="1" ht="9.9499999999999993" customHeight="1" x14ac:dyDescent="0.15">
      <c r="B197" s="67">
        <v>313</v>
      </c>
      <c r="C197" s="68"/>
      <c r="D197" s="201" t="s">
        <v>119</v>
      </c>
      <c r="E197" s="202"/>
      <c r="F197" s="203"/>
      <c r="G197" s="46">
        <f>G198</f>
        <v>6238</v>
      </c>
      <c r="H197" s="46">
        <f>H198</f>
        <v>1054.57</v>
      </c>
      <c r="I197" s="65">
        <f t="shared" si="8"/>
        <v>0.1690557871112536</v>
      </c>
    </row>
    <row r="198" spans="2:9" ht="9.9499999999999993" customHeight="1" x14ac:dyDescent="0.15">
      <c r="B198" s="69">
        <v>3132</v>
      </c>
      <c r="C198" s="70"/>
      <c r="D198" s="179" t="s">
        <v>231</v>
      </c>
      <c r="E198" s="180"/>
      <c r="F198" s="181"/>
      <c r="G198" s="44">
        <v>6238</v>
      </c>
      <c r="H198" s="45">
        <v>1054.57</v>
      </c>
      <c r="I198" s="66">
        <f t="shared" si="8"/>
        <v>0.1690557871112536</v>
      </c>
    </row>
    <row r="199" spans="2:9" ht="9.9499999999999993" customHeight="1" x14ac:dyDescent="0.15">
      <c r="B199" s="194" t="s">
        <v>82</v>
      </c>
      <c r="C199" s="194"/>
      <c r="D199" s="194" t="s">
        <v>83</v>
      </c>
      <c r="E199" s="194"/>
      <c r="F199" s="194"/>
      <c r="G199" s="46">
        <f>G200</f>
        <v>1195</v>
      </c>
      <c r="H199" s="46">
        <f>H200</f>
        <v>318.54000000000002</v>
      </c>
      <c r="I199" s="65">
        <f t="shared" si="8"/>
        <v>0.26656066945606699</v>
      </c>
    </row>
    <row r="200" spans="2:9" ht="9.9499999999999993" customHeight="1" x14ac:dyDescent="0.15">
      <c r="B200" s="182" t="s">
        <v>84</v>
      </c>
      <c r="C200" s="184"/>
      <c r="D200" s="182" t="s">
        <v>85</v>
      </c>
      <c r="E200" s="183"/>
      <c r="F200" s="184"/>
      <c r="G200" s="46">
        <f>G201</f>
        <v>1195</v>
      </c>
      <c r="H200" s="46">
        <f>H201</f>
        <v>318.54000000000002</v>
      </c>
      <c r="I200" s="65">
        <f t="shared" si="8"/>
        <v>0.26656066945606699</v>
      </c>
    </row>
    <row r="201" spans="2:9" ht="9.9499999999999993" customHeight="1" x14ac:dyDescent="0.15">
      <c r="B201" s="179">
        <v>3212</v>
      </c>
      <c r="C201" s="181"/>
      <c r="D201" s="204" t="s">
        <v>178</v>
      </c>
      <c r="E201" s="205"/>
      <c r="F201" s="206"/>
      <c r="G201" s="44">
        <v>1195</v>
      </c>
      <c r="H201" s="45">
        <v>318.54000000000002</v>
      </c>
      <c r="I201" s="66">
        <f t="shared" si="8"/>
        <v>0.26656066945606699</v>
      </c>
    </row>
    <row r="202" spans="2:9" s="31" customFormat="1" ht="15" customHeight="1" x14ac:dyDescent="0.15">
      <c r="B202" s="199" t="s">
        <v>157</v>
      </c>
      <c r="C202" s="199"/>
      <c r="D202" s="200" t="s">
        <v>162</v>
      </c>
      <c r="E202" s="200"/>
      <c r="F202" s="200"/>
      <c r="G202" s="51">
        <f>G203</f>
        <v>40798</v>
      </c>
      <c r="H202" s="51">
        <f>H203</f>
        <v>39790.28</v>
      </c>
      <c r="I202" s="64">
        <f t="shared" si="8"/>
        <v>0.97529976959654885</v>
      </c>
    </row>
    <row r="203" spans="2:9" ht="9.9499999999999993" customHeight="1" x14ac:dyDescent="0.15">
      <c r="B203" s="194" t="s">
        <v>80</v>
      </c>
      <c r="C203" s="194"/>
      <c r="D203" s="194" t="s">
        <v>81</v>
      </c>
      <c r="E203" s="194"/>
      <c r="F203" s="194"/>
      <c r="G203" s="46">
        <f>G204+G211</f>
        <v>40798</v>
      </c>
      <c r="H203" s="46">
        <f>H204+H211</f>
        <v>39790.28</v>
      </c>
      <c r="I203" s="65">
        <f t="shared" si="8"/>
        <v>0.97529976959654885</v>
      </c>
    </row>
    <row r="204" spans="2:9" ht="9.9499999999999993" customHeight="1" x14ac:dyDescent="0.15">
      <c r="B204" s="194">
        <v>31</v>
      </c>
      <c r="C204" s="194"/>
      <c r="D204" s="194" t="s">
        <v>117</v>
      </c>
      <c r="E204" s="194"/>
      <c r="F204" s="194"/>
      <c r="G204" s="46">
        <f>G205+G207+G209</f>
        <v>39033</v>
      </c>
      <c r="H204" s="46">
        <f>H205+H207+H209</f>
        <v>38494.979999999996</v>
      </c>
      <c r="I204" s="65">
        <f t="shared" si="8"/>
        <v>0.98621627853354843</v>
      </c>
    </row>
    <row r="205" spans="2:9" ht="9.9499999999999993" customHeight="1" x14ac:dyDescent="0.15">
      <c r="B205" s="182">
        <v>311</v>
      </c>
      <c r="C205" s="184"/>
      <c r="D205" s="182" t="s">
        <v>147</v>
      </c>
      <c r="E205" s="183"/>
      <c r="F205" s="184"/>
      <c r="G205" s="46">
        <f>G206</f>
        <v>30544</v>
      </c>
      <c r="H205" s="46">
        <f>H206</f>
        <v>30725.32</v>
      </c>
      <c r="I205" s="65">
        <f t="shared" si="8"/>
        <v>1.0059363541121005</v>
      </c>
    </row>
    <row r="206" spans="2:9" ht="9.9499999999999993" customHeight="1" x14ac:dyDescent="0.15">
      <c r="B206" s="179">
        <v>3111</v>
      </c>
      <c r="C206" s="181"/>
      <c r="D206" s="179" t="s">
        <v>148</v>
      </c>
      <c r="E206" s="180"/>
      <c r="F206" s="181"/>
      <c r="G206" s="44">
        <v>30544</v>
      </c>
      <c r="H206" s="45">
        <v>30725.32</v>
      </c>
      <c r="I206" s="66">
        <f t="shared" si="8"/>
        <v>1.0059363541121005</v>
      </c>
    </row>
    <row r="207" spans="2:9" ht="9.9499999999999993" customHeight="1" x14ac:dyDescent="0.15">
      <c r="B207" s="182">
        <v>312</v>
      </c>
      <c r="C207" s="184"/>
      <c r="D207" s="182" t="s">
        <v>118</v>
      </c>
      <c r="E207" s="183"/>
      <c r="F207" s="184"/>
      <c r="G207" s="46">
        <f>G208</f>
        <v>4180</v>
      </c>
      <c r="H207" s="46">
        <f>H208</f>
        <v>2700</v>
      </c>
      <c r="I207" s="65">
        <f t="shared" si="8"/>
        <v>0.64593301435406703</v>
      </c>
    </row>
    <row r="208" spans="2:9" ht="9.9499999999999993" customHeight="1" x14ac:dyDescent="0.15">
      <c r="B208" s="185">
        <v>3121</v>
      </c>
      <c r="C208" s="185"/>
      <c r="D208" s="185" t="s">
        <v>118</v>
      </c>
      <c r="E208" s="185"/>
      <c r="F208" s="185"/>
      <c r="G208" s="44">
        <v>4180</v>
      </c>
      <c r="H208" s="45">
        <v>2700</v>
      </c>
      <c r="I208" s="66">
        <f t="shared" si="8"/>
        <v>0.64593301435406703</v>
      </c>
    </row>
    <row r="209" spans="2:9" s="30" customFormat="1" ht="9.9499999999999993" customHeight="1" x14ac:dyDescent="0.15">
      <c r="B209" s="182">
        <v>313</v>
      </c>
      <c r="C209" s="184"/>
      <c r="D209" s="201" t="s">
        <v>119</v>
      </c>
      <c r="E209" s="202"/>
      <c r="F209" s="203"/>
      <c r="G209" s="46">
        <f>G210</f>
        <v>4309</v>
      </c>
      <c r="H209" s="46">
        <f>H210</f>
        <v>5069.66</v>
      </c>
      <c r="I209" s="65">
        <f t="shared" si="8"/>
        <v>1.1765281967974008</v>
      </c>
    </row>
    <row r="210" spans="2:9" ht="9.9499999999999993" customHeight="1" x14ac:dyDescent="0.15">
      <c r="B210" s="179">
        <v>3132</v>
      </c>
      <c r="C210" s="181"/>
      <c r="D210" s="179" t="s">
        <v>231</v>
      </c>
      <c r="E210" s="180"/>
      <c r="F210" s="181"/>
      <c r="G210" s="44">
        <v>4309</v>
      </c>
      <c r="H210" s="45">
        <v>5069.66</v>
      </c>
      <c r="I210" s="66">
        <f t="shared" si="8"/>
        <v>1.1765281967974008</v>
      </c>
    </row>
    <row r="211" spans="2:9" ht="9.9499999999999993" customHeight="1" x14ac:dyDescent="0.15">
      <c r="B211" s="194" t="s">
        <v>82</v>
      </c>
      <c r="C211" s="194"/>
      <c r="D211" s="194" t="s">
        <v>83</v>
      </c>
      <c r="E211" s="194"/>
      <c r="F211" s="194"/>
      <c r="G211" s="46">
        <f>G212</f>
        <v>1765</v>
      </c>
      <c r="H211" s="46">
        <f>H212</f>
        <v>1295.3</v>
      </c>
      <c r="I211" s="65">
        <f t="shared" si="8"/>
        <v>0.73388101983002829</v>
      </c>
    </row>
    <row r="212" spans="2:9" ht="9.9499999999999993" customHeight="1" x14ac:dyDescent="0.15">
      <c r="B212" s="182" t="s">
        <v>84</v>
      </c>
      <c r="C212" s="184"/>
      <c r="D212" s="182" t="s">
        <v>85</v>
      </c>
      <c r="E212" s="183"/>
      <c r="F212" s="184"/>
      <c r="G212" s="46">
        <f>G213</f>
        <v>1765</v>
      </c>
      <c r="H212" s="46">
        <f>H213</f>
        <v>1295.3</v>
      </c>
      <c r="I212" s="65">
        <f t="shared" si="8"/>
        <v>0.73388101983002829</v>
      </c>
    </row>
    <row r="213" spans="2:9" ht="9.9499999999999993" customHeight="1" x14ac:dyDescent="0.15">
      <c r="B213" s="179">
        <v>3212</v>
      </c>
      <c r="C213" s="181"/>
      <c r="D213" s="204" t="s">
        <v>178</v>
      </c>
      <c r="E213" s="205"/>
      <c r="F213" s="206"/>
      <c r="G213" s="44">
        <v>1765</v>
      </c>
      <c r="H213" s="45">
        <v>1295.3</v>
      </c>
      <c r="I213" s="66">
        <f t="shared" si="8"/>
        <v>0.73388101983002829</v>
      </c>
    </row>
    <row r="214" spans="2:9" ht="24.75" customHeight="1" x14ac:dyDescent="0.15">
      <c r="B214" s="195" t="s">
        <v>256</v>
      </c>
      <c r="C214" s="195"/>
      <c r="D214" s="195" t="s">
        <v>193</v>
      </c>
      <c r="E214" s="195"/>
      <c r="F214" s="195"/>
      <c r="G214" s="52">
        <f>G215</f>
        <v>41808</v>
      </c>
      <c r="H214" s="52">
        <f>H215</f>
        <v>0</v>
      </c>
      <c r="I214" s="63">
        <f t="shared" si="8"/>
        <v>0</v>
      </c>
    </row>
    <row r="215" spans="2:9" ht="21" customHeight="1" x14ac:dyDescent="0.15">
      <c r="B215" s="199" t="s">
        <v>236</v>
      </c>
      <c r="C215" s="199"/>
      <c r="D215" s="200" t="s">
        <v>183</v>
      </c>
      <c r="E215" s="200"/>
      <c r="F215" s="200"/>
      <c r="G215" s="51">
        <f t="shared" ref="G215:G218" si="14">G216</f>
        <v>41808</v>
      </c>
      <c r="H215" s="51">
        <f t="shared" ref="H215:H218" si="15">H216</f>
        <v>0</v>
      </c>
      <c r="I215" s="64">
        <f t="shared" si="8"/>
        <v>0</v>
      </c>
    </row>
    <row r="216" spans="2:9" ht="9.9499999999999993" customHeight="1" x14ac:dyDescent="0.15">
      <c r="B216" s="194">
        <v>4</v>
      </c>
      <c r="C216" s="194"/>
      <c r="D216" s="182" t="s">
        <v>176</v>
      </c>
      <c r="E216" s="183"/>
      <c r="F216" s="184"/>
      <c r="G216" s="48">
        <f t="shared" si="14"/>
        <v>41808</v>
      </c>
      <c r="H216" s="48">
        <f t="shared" si="15"/>
        <v>0</v>
      </c>
      <c r="I216" s="65">
        <f t="shared" si="8"/>
        <v>0</v>
      </c>
    </row>
    <row r="217" spans="2:9" ht="9.9499999999999993" customHeight="1" x14ac:dyDescent="0.15">
      <c r="B217" s="194">
        <v>42</v>
      </c>
      <c r="C217" s="194"/>
      <c r="D217" s="182" t="s">
        <v>234</v>
      </c>
      <c r="E217" s="183"/>
      <c r="F217" s="184"/>
      <c r="G217" s="48">
        <f t="shared" si="14"/>
        <v>41808</v>
      </c>
      <c r="H217" s="48">
        <f t="shared" si="15"/>
        <v>0</v>
      </c>
      <c r="I217" s="65">
        <f t="shared" si="8"/>
        <v>0</v>
      </c>
    </row>
    <row r="218" spans="2:9" ht="9.9499999999999993" customHeight="1" x14ac:dyDescent="0.15">
      <c r="B218" s="182">
        <v>424</v>
      </c>
      <c r="C218" s="184"/>
      <c r="D218" s="182" t="s">
        <v>188</v>
      </c>
      <c r="E218" s="183"/>
      <c r="F218" s="184"/>
      <c r="G218" s="46">
        <f t="shared" si="14"/>
        <v>41808</v>
      </c>
      <c r="H218" s="46">
        <f t="shared" si="15"/>
        <v>0</v>
      </c>
      <c r="I218" s="65">
        <f t="shared" si="8"/>
        <v>0</v>
      </c>
    </row>
    <row r="219" spans="2:9" ht="9.9499999999999993" customHeight="1" x14ac:dyDescent="0.15">
      <c r="B219" s="179">
        <v>4241</v>
      </c>
      <c r="C219" s="181"/>
      <c r="D219" s="179" t="s">
        <v>166</v>
      </c>
      <c r="E219" s="180"/>
      <c r="F219" s="181"/>
      <c r="G219" s="44">
        <v>41808</v>
      </c>
      <c r="H219" s="45">
        <v>0</v>
      </c>
      <c r="I219" s="66">
        <f t="shared" si="8"/>
        <v>0</v>
      </c>
    </row>
    <row r="220" spans="2:9" s="25" customFormat="1" ht="24.75" customHeight="1" x14ac:dyDescent="0.15">
      <c r="B220" s="195" t="s">
        <v>158</v>
      </c>
      <c r="C220" s="195"/>
      <c r="D220" s="195" t="s">
        <v>159</v>
      </c>
      <c r="E220" s="195"/>
      <c r="F220" s="195"/>
      <c r="G220" s="52">
        <f>G221+G226</f>
        <v>4980</v>
      </c>
      <c r="H220" s="52">
        <f>H221+H226</f>
        <v>3089.73</v>
      </c>
      <c r="I220" s="63">
        <f t="shared" si="8"/>
        <v>0.62042771084337345</v>
      </c>
    </row>
    <row r="221" spans="2:9" s="31" customFormat="1" ht="15" customHeight="1" x14ac:dyDescent="0.15">
      <c r="B221" s="199" t="s">
        <v>160</v>
      </c>
      <c r="C221" s="199"/>
      <c r="D221" s="200" t="s">
        <v>161</v>
      </c>
      <c r="E221" s="200"/>
      <c r="F221" s="200"/>
      <c r="G221" s="51">
        <f t="shared" ref="G221:H224" si="16">G222</f>
        <v>600</v>
      </c>
      <c r="H221" s="51">
        <f t="shared" si="16"/>
        <v>147.13</v>
      </c>
      <c r="I221" s="64">
        <f t="shared" ref="I221:I263" si="17">+IFERROR(H221/G221,)</f>
        <v>0.24521666666666667</v>
      </c>
    </row>
    <row r="222" spans="2:9" s="31" customFormat="1" ht="9.9499999999999993" customHeight="1" x14ac:dyDescent="0.15">
      <c r="B222" s="194" t="s">
        <v>80</v>
      </c>
      <c r="C222" s="194"/>
      <c r="D222" s="194" t="s">
        <v>81</v>
      </c>
      <c r="E222" s="194"/>
      <c r="F222" s="194"/>
      <c r="G222" s="48">
        <f t="shared" si="16"/>
        <v>600</v>
      </c>
      <c r="H222" s="48">
        <f t="shared" si="16"/>
        <v>147.13</v>
      </c>
      <c r="I222" s="65">
        <f t="shared" si="17"/>
        <v>0.24521666666666667</v>
      </c>
    </row>
    <row r="223" spans="2:9" s="31" customFormat="1" ht="9.9499999999999993" customHeight="1" x14ac:dyDescent="0.15">
      <c r="B223" s="194" t="s">
        <v>82</v>
      </c>
      <c r="C223" s="194"/>
      <c r="D223" s="194" t="s">
        <v>83</v>
      </c>
      <c r="E223" s="194"/>
      <c r="F223" s="194"/>
      <c r="G223" s="48">
        <f t="shared" si="16"/>
        <v>600</v>
      </c>
      <c r="H223" s="48">
        <f t="shared" si="16"/>
        <v>147.13</v>
      </c>
      <c r="I223" s="65">
        <f t="shared" si="17"/>
        <v>0.24521666666666667</v>
      </c>
    </row>
    <row r="224" spans="2:9" ht="9.9499999999999993" customHeight="1" x14ac:dyDescent="0.15">
      <c r="B224" s="182">
        <v>322</v>
      </c>
      <c r="C224" s="184"/>
      <c r="D224" s="182" t="s">
        <v>89</v>
      </c>
      <c r="E224" s="183"/>
      <c r="F224" s="184"/>
      <c r="G224" s="46">
        <f t="shared" si="16"/>
        <v>600</v>
      </c>
      <c r="H224" s="46">
        <f t="shared" si="16"/>
        <v>147.13</v>
      </c>
      <c r="I224" s="65">
        <f t="shared" si="17"/>
        <v>0.24521666666666667</v>
      </c>
    </row>
    <row r="225" spans="2:9" ht="9.9499999999999993" customHeight="1" x14ac:dyDescent="0.15">
      <c r="B225" s="179">
        <v>3222</v>
      </c>
      <c r="C225" s="181"/>
      <c r="D225" s="179" t="s">
        <v>146</v>
      </c>
      <c r="E225" s="180"/>
      <c r="F225" s="181"/>
      <c r="G225" s="44">
        <v>600</v>
      </c>
      <c r="H225" s="45">
        <v>147.13</v>
      </c>
      <c r="I225" s="66">
        <f t="shared" si="17"/>
        <v>0.24521666666666667</v>
      </c>
    </row>
    <row r="226" spans="2:9" s="31" customFormat="1" ht="15" customHeight="1" x14ac:dyDescent="0.15">
      <c r="B226" s="199" t="s">
        <v>157</v>
      </c>
      <c r="C226" s="199"/>
      <c r="D226" s="200" t="s">
        <v>162</v>
      </c>
      <c r="E226" s="200"/>
      <c r="F226" s="200"/>
      <c r="G226" s="51">
        <f t="shared" ref="G226:H229" si="18">G227</f>
        <v>4380</v>
      </c>
      <c r="H226" s="51">
        <f t="shared" si="18"/>
        <v>2942.6</v>
      </c>
      <c r="I226" s="64">
        <f t="shared" si="17"/>
        <v>0.67182648401826484</v>
      </c>
    </row>
    <row r="227" spans="2:9" s="31" customFormat="1" ht="9.9499999999999993" customHeight="1" x14ac:dyDescent="0.15">
      <c r="B227" s="194" t="s">
        <v>80</v>
      </c>
      <c r="C227" s="194"/>
      <c r="D227" s="194" t="s">
        <v>81</v>
      </c>
      <c r="E227" s="194"/>
      <c r="F227" s="194"/>
      <c r="G227" s="48">
        <f t="shared" si="18"/>
        <v>4380</v>
      </c>
      <c r="H227" s="48">
        <f t="shared" si="18"/>
        <v>2942.6</v>
      </c>
      <c r="I227" s="65">
        <f t="shared" si="17"/>
        <v>0.67182648401826484</v>
      </c>
    </row>
    <row r="228" spans="2:9" s="31" customFormat="1" ht="9.9499999999999993" customHeight="1" x14ac:dyDescent="0.15">
      <c r="B228" s="182" t="s">
        <v>111</v>
      </c>
      <c r="C228" s="184"/>
      <c r="D228" s="182" t="s">
        <v>112</v>
      </c>
      <c r="E228" s="183"/>
      <c r="F228" s="184"/>
      <c r="G228" s="48">
        <f t="shared" si="18"/>
        <v>4380</v>
      </c>
      <c r="H228" s="48">
        <f t="shared" si="18"/>
        <v>2942.6</v>
      </c>
      <c r="I228" s="65">
        <f t="shared" si="17"/>
        <v>0.67182648401826484</v>
      </c>
    </row>
    <row r="229" spans="2:9" s="31" customFormat="1" ht="9.9499999999999993" customHeight="1" x14ac:dyDescent="0.15">
      <c r="B229" s="182">
        <v>372</v>
      </c>
      <c r="C229" s="184"/>
      <c r="D229" s="182" t="s">
        <v>114</v>
      </c>
      <c r="E229" s="183"/>
      <c r="F229" s="184"/>
      <c r="G229" s="48">
        <f t="shared" si="18"/>
        <v>4380</v>
      </c>
      <c r="H229" s="48">
        <f t="shared" si="18"/>
        <v>2942.6</v>
      </c>
      <c r="I229" s="65">
        <f t="shared" si="17"/>
        <v>0.67182648401826484</v>
      </c>
    </row>
    <row r="230" spans="2:9" ht="9.9499999999999993" customHeight="1" x14ac:dyDescent="0.15">
      <c r="B230" s="179">
        <v>3722</v>
      </c>
      <c r="C230" s="181"/>
      <c r="D230" s="179" t="s">
        <v>187</v>
      </c>
      <c r="E230" s="180"/>
      <c r="F230" s="181"/>
      <c r="G230" s="49">
        <v>4380</v>
      </c>
      <c r="H230" s="50">
        <v>2942.6</v>
      </c>
      <c r="I230" s="66">
        <f t="shared" si="17"/>
        <v>0.67182648401826484</v>
      </c>
    </row>
    <row r="231" spans="2:9" ht="24.75" customHeight="1" x14ac:dyDescent="0.15">
      <c r="B231" s="195" t="s">
        <v>257</v>
      </c>
      <c r="C231" s="195"/>
      <c r="D231" s="195" t="s">
        <v>258</v>
      </c>
      <c r="E231" s="195"/>
      <c r="F231" s="195"/>
      <c r="G231" s="52">
        <f>G232</f>
        <v>89442</v>
      </c>
      <c r="H231" s="52">
        <f>H232</f>
        <v>86238.01</v>
      </c>
      <c r="I231" s="63">
        <f t="shared" si="17"/>
        <v>0.96417801480288901</v>
      </c>
    </row>
    <row r="232" spans="2:9" ht="9.9499999999999993" customHeight="1" x14ac:dyDescent="0.15">
      <c r="B232" s="199" t="s">
        <v>236</v>
      </c>
      <c r="C232" s="199"/>
      <c r="D232" s="200" t="s">
        <v>183</v>
      </c>
      <c r="E232" s="200"/>
      <c r="F232" s="200"/>
      <c r="G232" s="51">
        <f>G233</f>
        <v>89442</v>
      </c>
      <c r="H232" s="51">
        <f>H233</f>
        <v>86238.01</v>
      </c>
      <c r="I232" s="64">
        <f t="shared" si="17"/>
        <v>0.96417801480288901</v>
      </c>
    </row>
    <row r="233" spans="2:9" ht="9.9499999999999993" customHeight="1" x14ac:dyDescent="0.15">
      <c r="B233" s="194" t="s">
        <v>80</v>
      </c>
      <c r="C233" s="194"/>
      <c r="D233" s="194" t="s">
        <v>81</v>
      </c>
      <c r="E233" s="194"/>
      <c r="F233" s="194"/>
      <c r="G233" s="48">
        <f>G234+G237</f>
        <v>89442</v>
      </c>
      <c r="H233" s="48">
        <f>H234+H237</f>
        <v>86238.01</v>
      </c>
      <c r="I233" s="65">
        <f t="shared" ref="I233:I239" si="19">+IFERROR(H233/G233,)</f>
        <v>0.96417801480288901</v>
      </c>
    </row>
    <row r="234" spans="2:9" ht="9.9499999999999993" customHeight="1" x14ac:dyDescent="0.15">
      <c r="B234" s="194" t="s">
        <v>82</v>
      </c>
      <c r="C234" s="194"/>
      <c r="D234" s="194" t="s">
        <v>83</v>
      </c>
      <c r="E234" s="194"/>
      <c r="F234" s="194"/>
      <c r="G234" s="48">
        <f t="shared" ref="G234:H235" si="20">G235</f>
        <v>0</v>
      </c>
      <c r="H234" s="48">
        <f t="shared" si="20"/>
        <v>86238.01</v>
      </c>
      <c r="I234" s="65">
        <f t="shared" si="19"/>
        <v>0</v>
      </c>
    </row>
    <row r="235" spans="2:9" ht="9.9499999999999993" customHeight="1" x14ac:dyDescent="0.15">
      <c r="B235" s="182">
        <v>322</v>
      </c>
      <c r="C235" s="184"/>
      <c r="D235" s="182" t="s">
        <v>89</v>
      </c>
      <c r="E235" s="183"/>
      <c r="F235" s="184"/>
      <c r="G235" s="46">
        <f t="shared" si="20"/>
        <v>0</v>
      </c>
      <c r="H235" s="46">
        <f t="shared" si="20"/>
        <v>86238.01</v>
      </c>
      <c r="I235" s="65">
        <f t="shared" si="19"/>
        <v>0</v>
      </c>
    </row>
    <row r="236" spans="2:9" ht="9.9499999999999993" customHeight="1" x14ac:dyDescent="0.15">
      <c r="B236" s="179">
        <v>3222</v>
      </c>
      <c r="C236" s="181"/>
      <c r="D236" s="179" t="s">
        <v>146</v>
      </c>
      <c r="E236" s="180"/>
      <c r="F236" s="181"/>
      <c r="G236" s="44">
        <v>0</v>
      </c>
      <c r="H236" s="45">
        <v>86238.01</v>
      </c>
      <c r="I236" s="66">
        <f t="shared" si="19"/>
        <v>0</v>
      </c>
    </row>
    <row r="237" spans="2:9" ht="9.9499999999999993" customHeight="1" x14ac:dyDescent="0.15">
      <c r="B237" s="182" t="s">
        <v>111</v>
      </c>
      <c r="C237" s="184"/>
      <c r="D237" s="182" t="s">
        <v>112</v>
      </c>
      <c r="E237" s="183"/>
      <c r="F237" s="184"/>
      <c r="G237" s="48">
        <f t="shared" ref="G237:H238" si="21">G238</f>
        <v>89442</v>
      </c>
      <c r="H237" s="48">
        <f t="shared" si="21"/>
        <v>0</v>
      </c>
      <c r="I237" s="65">
        <f t="shared" si="19"/>
        <v>0</v>
      </c>
    </row>
    <row r="238" spans="2:9" ht="9.9499999999999993" customHeight="1" x14ac:dyDescent="0.15">
      <c r="B238" s="182">
        <v>372</v>
      </c>
      <c r="C238" s="184"/>
      <c r="D238" s="182" t="s">
        <v>114</v>
      </c>
      <c r="E238" s="183"/>
      <c r="F238" s="184"/>
      <c r="G238" s="48">
        <f t="shared" si="21"/>
        <v>89442</v>
      </c>
      <c r="H238" s="48">
        <f t="shared" si="21"/>
        <v>0</v>
      </c>
      <c r="I238" s="65">
        <f t="shared" si="19"/>
        <v>0</v>
      </c>
    </row>
    <row r="239" spans="2:9" ht="9.9499999999999993" customHeight="1" x14ac:dyDescent="0.15">
      <c r="B239" s="179">
        <v>3722</v>
      </c>
      <c r="C239" s="181"/>
      <c r="D239" s="179" t="s">
        <v>187</v>
      </c>
      <c r="E239" s="180"/>
      <c r="F239" s="181"/>
      <c r="G239" s="49">
        <v>89442</v>
      </c>
      <c r="H239" s="50">
        <v>0</v>
      </c>
      <c r="I239" s="66">
        <f t="shared" si="19"/>
        <v>0</v>
      </c>
    </row>
    <row r="240" spans="2:9" s="54" customFormat="1" ht="35.1" customHeight="1" x14ac:dyDescent="0.2">
      <c r="B240" s="207" t="s">
        <v>163</v>
      </c>
      <c r="C240" s="208"/>
      <c r="D240" s="208"/>
      <c r="E240" s="208"/>
      <c r="F240" s="209"/>
      <c r="G240" s="58">
        <f t="shared" ref="G240:H243" si="22">G241</f>
        <v>26545</v>
      </c>
      <c r="H240" s="58">
        <f t="shared" si="22"/>
        <v>7027.04</v>
      </c>
      <c r="I240" s="62">
        <f t="shared" si="17"/>
        <v>0.26472179318139011</v>
      </c>
    </row>
    <row r="241" spans="2:9" s="25" customFormat="1" ht="24.75" customHeight="1" x14ac:dyDescent="0.15">
      <c r="B241" s="195" t="s">
        <v>164</v>
      </c>
      <c r="C241" s="195"/>
      <c r="D241" s="195" t="s">
        <v>165</v>
      </c>
      <c r="E241" s="195"/>
      <c r="F241" s="195"/>
      <c r="G241" s="52">
        <f t="shared" si="22"/>
        <v>26545</v>
      </c>
      <c r="H241" s="52">
        <f t="shared" si="22"/>
        <v>7027.04</v>
      </c>
      <c r="I241" s="63">
        <f t="shared" si="17"/>
        <v>0.26472179318139011</v>
      </c>
    </row>
    <row r="242" spans="2:9" s="32" customFormat="1" ht="15" customHeight="1" x14ac:dyDescent="0.15">
      <c r="B242" s="199" t="s">
        <v>120</v>
      </c>
      <c r="C242" s="199"/>
      <c r="D242" s="200" t="s">
        <v>127</v>
      </c>
      <c r="E242" s="200"/>
      <c r="F242" s="200"/>
      <c r="G242" s="51">
        <f t="shared" si="22"/>
        <v>26545</v>
      </c>
      <c r="H242" s="51">
        <f t="shared" si="22"/>
        <v>7027.04</v>
      </c>
      <c r="I242" s="64">
        <f t="shared" si="17"/>
        <v>0.26472179318139011</v>
      </c>
    </row>
    <row r="243" spans="2:9" s="32" customFormat="1" ht="9.9499999999999993" customHeight="1" x14ac:dyDescent="0.15">
      <c r="B243" s="182">
        <v>4</v>
      </c>
      <c r="C243" s="184"/>
      <c r="D243" s="182" t="s">
        <v>176</v>
      </c>
      <c r="E243" s="183"/>
      <c r="F243" s="184"/>
      <c r="G243" s="48">
        <f t="shared" si="22"/>
        <v>26545</v>
      </c>
      <c r="H243" s="48">
        <f t="shared" si="22"/>
        <v>7027.04</v>
      </c>
      <c r="I243" s="65">
        <f t="shared" si="17"/>
        <v>0.26472179318139011</v>
      </c>
    </row>
    <row r="244" spans="2:9" s="32" customFormat="1" ht="9.9499999999999993" customHeight="1" x14ac:dyDescent="0.15">
      <c r="B244" s="182">
        <v>42</v>
      </c>
      <c r="C244" s="184"/>
      <c r="D244" s="201" t="s">
        <v>232</v>
      </c>
      <c r="E244" s="202"/>
      <c r="F244" s="203"/>
      <c r="G244" s="48">
        <f>G245+G249</f>
        <v>26545</v>
      </c>
      <c r="H244" s="48">
        <f>H245+H249</f>
        <v>7027.04</v>
      </c>
      <c r="I244" s="65">
        <f t="shared" si="17"/>
        <v>0.26472179318139011</v>
      </c>
    </row>
    <row r="245" spans="2:9" ht="9.9499999999999993" customHeight="1" x14ac:dyDescent="0.15">
      <c r="B245" s="194">
        <v>422</v>
      </c>
      <c r="C245" s="194"/>
      <c r="D245" s="194" t="s">
        <v>115</v>
      </c>
      <c r="E245" s="194"/>
      <c r="F245" s="194"/>
      <c r="G245" s="46">
        <f>SUM(G246:G248)</f>
        <v>26191</v>
      </c>
      <c r="H245" s="46">
        <f>SUM(H246:H248)</f>
        <v>7027.04</v>
      </c>
      <c r="I245" s="65">
        <f t="shared" si="17"/>
        <v>0.26829979764041084</v>
      </c>
    </row>
    <row r="246" spans="2:9" ht="9.9499999999999993" customHeight="1" x14ac:dyDescent="0.15">
      <c r="B246" s="179">
        <v>4221</v>
      </c>
      <c r="C246" s="181"/>
      <c r="D246" s="185" t="s">
        <v>174</v>
      </c>
      <c r="E246" s="185"/>
      <c r="F246" s="185"/>
      <c r="G246" s="44">
        <v>19891</v>
      </c>
      <c r="H246" s="45">
        <v>3700</v>
      </c>
      <c r="I246" s="66">
        <f t="shared" si="17"/>
        <v>0.18601377507415415</v>
      </c>
    </row>
    <row r="247" spans="2:9" ht="9.9499999999999993" customHeight="1" x14ac:dyDescent="0.15">
      <c r="B247" s="179">
        <v>4223</v>
      </c>
      <c r="C247" s="181"/>
      <c r="D247" s="185" t="s">
        <v>175</v>
      </c>
      <c r="E247" s="185"/>
      <c r="F247" s="185"/>
      <c r="G247" s="44">
        <v>5800</v>
      </c>
      <c r="H247" s="45">
        <v>2836.1</v>
      </c>
      <c r="I247" s="66">
        <f t="shared" si="17"/>
        <v>0.48898275862068963</v>
      </c>
    </row>
    <row r="248" spans="2:9" ht="9.9499999999999993" customHeight="1" x14ac:dyDescent="0.15">
      <c r="B248" s="140">
        <v>4227</v>
      </c>
      <c r="C248" s="141"/>
      <c r="D248" s="179" t="s">
        <v>253</v>
      </c>
      <c r="E248" s="180"/>
      <c r="F248" s="181"/>
      <c r="G248" s="44">
        <v>500</v>
      </c>
      <c r="H248" s="45">
        <v>490.94</v>
      </c>
      <c r="I248" s="66">
        <f t="shared" si="17"/>
        <v>0.98187999999999998</v>
      </c>
    </row>
    <row r="249" spans="2:9" ht="9.9499999999999993" customHeight="1" x14ac:dyDescent="0.15">
      <c r="B249" s="182">
        <v>424</v>
      </c>
      <c r="C249" s="184"/>
      <c r="D249" s="182" t="s">
        <v>188</v>
      </c>
      <c r="E249" s="183"/>
      <c r="F249" s="184"/>
      <c r="G249" s="46">
        <f>G250</f>
        <v>354</v>
      </c>
      <c r="H249" s="46">
        <f>H250</f>
        <v>0</v>
      </c>
      <c r="I249" s="65">
        <f t="shared" si="17"/>
        <v>0</v>
      </c>
    </row>
    <row r="250" spans="2:9" ht="9.9499999999999993" customHeight="1" x14ac:dyDescent="0.15">
      <c r="B250" s="179">
        <v>4241</v>
      </c>
      <c r="C250" s="181"/>
      <c r="D250" s="185" t="s">
        <v>166</v>
      </c>
      <c r="E250" s="185"/>
      <c r="F250" s="185"/>
      <c r="G250" s="44">
        <v>354</v>
      </c>
      <c r="H250" s="45">
        <v>0</v>
      </c>
      <c r="I250" s="66">
        <f t="shared" si="17"/>
        <v>0</v>
      </c>
    </row>
    <row r="251" spans="2:9" s="25" customFormat="1" ht="35.1" customHeight="1" x14ac:dyDescent="0.15">
      <c r="B251" s="207" t="s">
        <v>191</v>
      </c>
      <c r="C251" s="208"/>
      <c r="D251" s="208"/>
      <c r="E251" s="208"/>
      <c r="F251" s="209"/>
      <c r="G251" s="57">
        <f>G252</f>
        <v>11149</v>
      </c>
      <c r="H251" s="57">
        <f>H252</f>
        <v>0</v>
      </c>
      <c r="I251" s="62">
        <f t="shared" si="17"/>
        <v>0</v>
      </c>
    </row>
    <row r="252" spans="2:9" s="25" customFormat="1" ht="24.75" customHeight="1" x14ac:dyDescent="0.15">
      <c r="B252" s="195" t="s">
        <v>192</v>
      </c>
      <c r="C252" s="195"/>
      <c r="D252" s="195" t="s">
        <v>165</v>
      </c>
      <c r="E252" s="195"/>
      <c r="F252" s="195"/>
      <c r="G252" s="52">
        <f>G253+G258</f>
        <v>11149</v>
      </c>
      <c r="H252" s="52">
        <f>H253+H258</f>
        <v>0</v>
      </c>
      <c r="I252" s="63">
        <f t="shared" si="17"/>
        <v>0</v>
      </c>
    </row>
    <row r="253" spans="2:9" s="25" customFormat="1" ht="24.75" customHeight="1" x14ac:dyDescent="0.15">
      <c r="B253" s="199" t="s">
        <v>171</v>
      </c>
      <c r="C253" s="199"/>
      <c r="D253" s="200" t="s">
        <v>172</v>
      </c>
      <c r="E253" s="200"/>
      <c r="F253" s="200"/>
      <c r="G253" s="51">
        <f t="shared" ref="G253:H256" si="23">G254</f>
        <v>1593</v>
      </c>
      <c r="H253" s="51">
        <f t="shared" si="23"/>
        <v>0</v>
      </c>
      <c r="I253" s="64">
        <f t="shared" si="17"/>
        <v>0</v>
      </c>
    </row>
    <row r="254" spans="2:9" s="25" customFormat="1" ht="9.9499999999999993" customHeight="1" x14ac:dyDescent="0.15">
      <c r="B254" s="182">
        <v>4</v>
      </c>
      <c r="C254" s="184"/>
      <c r="D254" s="182" t="s">
        <v>176</v>
      </c>
      <c r="E254" s="183"/>
      <c r="F254" s="184"/>
      <c r="G254" s="48">
        <f t="shared" si="23"/>
        <v>1593</v>
      </c>
      <c r="H254" s="48">
        <f t="shared" si="23"/>
        <v>0</v>
      </c>
      <c r="I254" s="65">
        <f t="shared" si="17"/>
        <v>0</v>
      </c>
    </row>
    <row r="255" spans="2:9" s="25" customFormat="1" ht="9.9499999999999993" customHeight="1" x14ac:dyDescent="0.15">
      <c r="B255" s="182">
        <v>42</v>
      </c>
      <c r="C255" s="184"/>
      <c r="D255" s="201" t="s">
        <v>232</v>
      </c>
      <c r="E255" s="202"/>
      <c r="F255" s="203"/>
      <c r="G255" s="48">
        <f t="shared" si="23"/>
        <v>1593</v>
      </c>
      <c r="H255" s="48">
        <f t="shared" si="23"/>
        <v>0</v>
      </c>
      <c r="I255" s="65">
        <f t="shared" si="17"/>
        <v>0</v>
      </c>
    </row>
    <row r="256" spans="2:9" s="25" customFormat="1" ht="9.9499999999999993" customHeight="1" x14ac:dyDescent="0.15">
      <c r="B256" s="194">
        <v>422</v>
      </c>
      <c r="C256" s="194"/>
      <c r="D256" s="194" t="s">
        <v>115</v>
      </c>
      <c r="E256" s="194"/>
      <c r="F256" s="194"/>
      <c r="G256" s="46">
        <f t="shared" si="23"/>
        <v>1593</v>
      </c>
      <c r="H256" s="46">
        <f t="shared" si="23"/>
        <v>0</v>
      </c>
      <c r="I256" s="65">
        <f t="shared" si="17"/>
        <v>0</v>
      </c>
    </row>
    <row r="257" spans="2:9" s="25" customFormat="1" ht="9.9499999999999993" customHeight="1" x14ac:dyDescent="0.15">
      <c r="B257" s="179">
        <v>4223</v>
      </c>
      <c r="C257" s="181"/>
      <c r="D257" s="185" t="s">
        <v>175</v>
      </c>
      <c r="E257" s="185"/>
      <c r="F257" s="185"/>
      <c r="G257" s="44">
        <v>1593</v>
      </c>
      <c r="H257" s="45">
        <v>0</v>
      </c>
      <c r="I257" s="66">
        <f t="shared" si="17"/>
        <v>0</v>
      </c>
    </row>
    <row r="258" spans="2:9" s="32" customFormat="1" ht="18.75" customHeight="1" x14ac:dyDescent="0.15">
      <c r="B258" s="199" t="s">
        <v>182</v>
      </c>
      <c r="C258" s="199"/>
      <c r="D258" s="200" t="s">
        <v>183</v>
      </c>
      <c r="E258" s="200"/>
      <c r="F258" s="200"/>
      <c r="G258" s="51">
        <f t="shared" ref="G258:H260" si="24">G259</f>
        <v>9556</v>
      </c>
      <c r="H258" s="51">
        <f t="shared" si="24"/>
        <v>0</v>
      </c>
      <c r="I258" s="64">
        <f t="shared" si="17"/>
        <v>0</v>
      </c>
    </row>
    <row r="259" spans="2:9" ht="9.9499999999999993" customHeight="1" x14ac:dyDescent="0.15">
      <c r="B259" s="182">
        <v>4</v>
      </c>
      <c r="C259" s="184"/>
      <c r="D259" s="182" t="s">
        <v>176</v>
      </c>
      <c r="E259" s="183"/>
      <c r="F259" s="184"/>
      <c r="G259" s="48">
        <f t="shared" si="24"/>
        <v>9556</v>
      </c>
      <c r="H259" s="48">
        <f t="shared" si="24"/>
        <v>0</v>
      </c>
      <c r="I259" s="65">
        <f t="shared" si="17"/>
        <v>0</v>
      </c>
    </row>
    <row r="260" spans="2:9" ht="9.9499999999999993" customHeight="1" x14ac:dyDescent="0.15">
      <c r="B260" s="182">
        <v>42</v>
      </c>
      <c r="C260" s="184"/>
      <c r="D260" s="201" t="s">
        <v>232</v>
      </c>
      <c r="E260" s="202"/>
      <c r="F260" s="203"/>
      <c r="G260" s="48">
        <f t="shared" si="24"/>
        <v>9556</v>
      </c>
      <c r="H260" s="48">
        <f t="shared" si="24"/>
        <v>0</v>
      </c>
      <c r="I260" s="65">
        <f t="shared" si="17"/>
        <v>0</v>
      </c>
    </row>
    <row r="261" spans="2:9" ht="9.9499999999999993" customHeight="1" x14ac:dyDescent="0.15">
      <c r="B261" s="194">
        <v>422</v>
      </c>
      <c r="C261" s="194"/>
      <c r="D261" s="194" t="s">
        <v>115</v>
      </c>
      <c r="E261" s="194"/>
      <c r="F261" s="194"/>
      <c r="G261" s="46">
        <f>SUM(G262:G263)</f>
        <v>9556</v>
      </c>
      <c r="H261" s="46">
        <f>SUM(H262:H263)</f>
        <v>0</v>
      </c>
      <c r="I261" s="65">
        <f t="shared" si="17"/>
        <v>0</v>
      </c>
    </row>
    <row r="262" spans="2:9" ht="9.9499999999999993" customHeight="1" x14ac:dyDescent="0.15">
      <c r="B262" s="179">
        <v>4221</v>
      </c>
      <c r="C262" s="181"/>
      <c r="D262" s="185" t="s">
        <v>174</v>
      </c>
      <c r="E262" s="185"/>
      <c r="F262" s="185"/>
      <c r="G262" s="44">
        <v>7432</v>
      </c>
      <c r="H262" s="45">
        <v>0</v>
      </c>
      <c r="I262" s="66">
        <f t="shared" si="17"/>
        <v>0</v>
      </c>
    </row>
    <row r="263" spans="2:9" ht="9.9499999999999993" customHeight="1" x14ac:dyDescent="0.15">
      <c r="B263" s="179">
        <v>4223</v>
      </c>
      <c r="C263" s="181"/>
      <c r="D263" s="185" t="s">
        <v>175</v>
      </c>
      <c r="E263" s="185"/>
      <c r="F263" s="185"/>
      <c r="G263" s="44">
        <v>2124</v>
      </c>
      <c r="H263" s="45">
        <v>0</v>
      </c>
      <c r="I263" s="66">
        <f t="shared" si="17"/>
        <v>0</v>
      </c>
    </row>
  </sheetData>
  <mergeCells count="497">
    <mergeCell ref="D235:F235"/>
    <mergeCell ref="B236:C236"/>
    <mergeCell ref="D236:F236"/>
    <mergeCell ref="B105:C105"/>
    <mergeCell ref="D105:F105"/>
    <mergeCell ref="B106:C106"/>
    <mergeCell ref="D106:F106"/>
    <mergeCell ref="B107:C107"/>
    <mergeCell ref="D107:F107"/>
    <mergeCell ref="D116:F116"/>
    <mergeCell ref="B176:C176"/>
    <mergeCell ref="D176:F176"/>
    <mergeCell ref="B177:C177"/>
    <mergeCell ref="D177:F177"/>
    <mergeCell ref="B178:C178"/>
    <mergeCell ref="D178:F178"/>
    <mergeCell ref="B179:C179"/>
    <mergeCell ref="D179:F179"/>
    <mergeCell ref="B180:C180"/>
    <mergeCell ref="D181:F181"/>
    <mergeCell ref="B175:C175"/>
    <mergeCell ref="D175:F175"/>
    <mergeCell ref="B172:C172"/>
    <mergeCell ref="D172:F172"/>
    <mergeCell ref="B100:C100"/>
    <mergeCell ref="D100:F100"/>
    <mergeCell ref="B101:C101"/>
    <mergeCell ref="D101:F101"/>
    <mergeCell ref="D102:F102"/>
    <mergeCell ref="B165:C165"/>
    <mergeCell ref="D204:F204"/>
    <mergeCell ref="B204:C204"/>
    <mergeCell ref="B201:C201"/>
    <mergeCell ref="D198:F198"/>
    <mergeCell ref="B199:C199"/>
    <mergeCell ref="D199:F199"/>
    <mergeCell ref="B194:C194"/>
    <mergeCell ref="D193:F193"/>
    <mergeCell ref="B193:C193"/>
    <mergeCell ref="D196:F196"/>
    <mergeCell ref="D194:F194"/>
    <mergeCell ref="D195:F195"/>
    <mergeCell ref="B195:C195"/>
    <mergeCell ref="D180:F180"/>
    <mergeCell ref="D165:F165"/>
    <mergeCell ref="B166:C166"/>
    <mergeCell ref="D166:F166"/>
    <mergeCell ref="B167:C167"/>
    <mergeCell ref="D167:F167"/>
    <mergeCell ref="B168:C168"/>
    <mergeCell ref="B184:C184"/>
    <mergeCell ref="D184:F184"/>
    <mergeCell ref="B181:C181"/>
    <mergeCell ref="D136:F136"/>
    <mergeCell ref="B164:C164"/>
    <mergeCell ref="B255:C255"/>
    <mergeCell ref="D255:F255"/>
    <mergeCell ref="B256:C256"/>
    <mergeCell ref="D256:F256"/>
    <mergeCell ref="D159:F159"/>
    <mergeCell ref="B159:C159"/>
    <mergeCell ref="B170:C170"/>
    <mergeCell ref="D170:F170"/>
    <mergeCell ref="B171:C171"/>
    <mergeCell ref="D171:F171"/>
    <mergeCell ref="D187:F187"/>
    <mergeCell ref="B187:C187"/>
    <mergeCell ref="B185:C185"/>
    <mergeCell ref="D185:F185"/>
    <mergeCell ref="B186:C186"/>
    <mergeCell ref="D186:F186"/>
    <mergeCell ref="B182:C182"/>
    <mergeCell ref="D182:F182"/>
    <mergeCell ref="B183:C183"/>
    <mergeCell ref="D183:F183"/>
    <mergeCell ref="B162:C162"/>
    <mergeCell ref="D162:F162"/>
    <mergeCell ref="D99:F99"/>
    <mergeCell ref="B126:C126"/>
    <mergeCell ref="B127:C127"/>
    <mergeCell ref="B128:C128"/>
    <mergeCell ref="D128:F128"/>
    <mergeCell ref="B161:C161"/>
    <mergeCell ref="D161:F161"/>
    <mergeCell ref="B163:C163"/>
    <mergeCell ref="B137:C137"/>
    <mergeCell ref="D137:F137"/>
    <mergeCell ref="B154:C154"/>
    <mergeCell ref="D154:F154"/>
    <mergeCell ref="D150:F150"/>
    <mergeCell ref="B148:C148"/>
    <mergeCell ref="B145:C145"/>
    <mergeCell ref="D145:F145"/>
    <mergeCell ref="B146:C146"/>
    <mergeCell ref="D146:F146"/>
    <mergeCell ref="B152:C152"/>
    <mergeCell ref="D152:F152"/>
    <mergeCell ref="B155:C155"/>
    <mergeCell ref="D155:F155"/>
    <mergeCell ref="B151:C151"/>
    <mergeCell ref="B136:C136"/>
    <mergeCell ref="B66:C66"/>
    <mergeCell ref="B87:C87"/>
    <mergeCell ref="D93:F93"/>
    <mergeCell ref="D109:F109"/>
    <mergeCell ref="D98:F98"/>
    <mergeCell ref="B103:C103"/>
    <mergeCell ref="D103:F103"/>
    <mergeCell ref="D108:F108"/>
    <mergeCell ref="B111:C111"/>
    <mergeCell ref="D111:F111"/>
    <mergeCell ref="B96:C96"/>
    <mergeCell ref="D96:F96"/>
    <mergeCell ref="B97:C97"/>
    <mergeCell ref="B108:C108"/>
    <mergeCell ref="D87:F87"/>
    <mergeCell ref="B90:C90"/>
    <mergeCell ref="D90:F90"/>
    <mergeCell ref="B95:C95"/>
    <mergeCell ref="D95:F95"/>
    <mergeCell ref="D94:F94"/>
    <mergeCell ref="D97:F97"/>
    <mergeCell ref="B104:C104"/>
    <mergeCell ref="D104:F104"/>
    <mergeCell ref="B99:C99"/>
    <mergeCell ref="D73:F73"/>
    <mergeCell ref="B73:C73"/>
    <mergeCell ref="B69:F69"/>
    <mergeCell ref="B74:C74"/>
    <mergeCell ref="D74:F74"/>
    <mergeCell ref="B76:C76"/>
    <mergeCell ref="D76:F76"/>
    <mergeCell ref="B78:C78"/>
    <mergeCell ref="D78:F78"/>
    <mergeCell ref="B77:C77"/>
    <mergeCell ref="D77:F77"/>
    <mergeCell ref="B79:C79"/>
    <mergeCell ref="D79:F79"/>
    <mergeCell ref="B84:C84"/>
    <mergeCell ref="D84:F84"/>
    <mergeCell ref="B85:C85"/>
    <mergeCell ref="D85:F85"/>
    <mergeCell ref="B80:C80"/>
    <mergeCell ref="D80:F80"/>
    <mergeCell ref="B81:C81"/>
    <mergeCell ref="D81:F81"/>
    <mergeCell ref="B57:C57"/>
    <mergeCell ref="D57:F57"/>
    <mergeCell ref="B58:C58"/>
    <mergeCell ref="D58:F58"/>
    <mergeCell ref="B63:C63"/>
    <mergeCell ref="D63:F63"/>
    <mergeCell ref="B64:C64"/>
    <mergeCell ref="D64:F64"/>
    <mergeCell ref="B59:C59"/>
    <mergeCell ref="D59:F59"/>
    <mergeCell ref="B62:C62"/>
    <mergeCell ref="D62:F62"/>
    <mergeCell ref="D66:F66"/>
    <mergeCell ref="B67:C67"/>
    <mergeCell ref="D67:F67"/>
    <mergeCell ref="B68:C68"/>
    <mergeCell ref="D68:F68"/>
    <mergeCell ref="B65:C65"/>
    <mergeCell ref="D65:F65"/>
    <mergeCell ref="D61:F61"/>
    <mergeCell ref="B1:I4"/>
    <mergeCell ref="D5:F6"/>
    <mergeCell ref="I5:I6"/>
    <mergeCell ref="B5:C6"/>
    <mergeCell ref="B40:C40"/>
    <mergeCell ref="D40:F40"/>
    <mergeCell ref="B39:C39"/>
    <mergeCell ref="D39:F39"/>
    <mergeCell ref="B38:C38"/>
    <mergeCell ref="D38:F38"/>
    <mergeCell ref="B9:C9"/>
    <mergeCell ref="D9:F9"/>
    <mergeCell ref="B8:C8"/>
    <mergeCell ref="D8:F8"/>
    <mergeCell ref="B31:C31"/>
    <mergeCell ref="B30:C30"/>
    <mergeCell ref="B70:C70"/>
    <mergeCell ref="B75:C75"/>
    <mergeCell ref="B71:C71"/>
    <mergeCell ref="B72:C72"/>
    <mergeCell ref="D27:F27"/>
    <mergeCell ref="D30:F30"/>
    <mergeCell ref="B22:C22"/>
    <mergeCell ref="B7:C7"/>
    <mergeCell ref="D7:F7"/>
    <mergeCell ref="B11:F11"/>
    <mergeCell ref="B37:C37"/>
    <mergeCell ref="D37:F37"/>
    <mergeCell ref="B26:C26"/>
    <mergeCell ref="B25:C25"/>
    <mergeCell ref="B23:C23"/>
    <mergeCell ref="D25:F25"/>
    <mergeCell ref="D22:F22"/>
    <mergeCell ref="D26:F26"/>
    <mergeCell ref="D23:F23"/>
    <mergeCell ref="B61:C61"/>
    <mergeCell ref="D71:F71"/>
    <mergeCell ref="D72:F72"/>
    <mergeCell ref="B41:C41"/>
    <mergeCell ref="D41:F41"/>
    <mergeCell ref="B27:C27"/>
    <mergeCell ref="B35:C35"/>
    <mergeCell ref="B34:C34"/>
    <mergeCell ref="B33:C33"/>
    <mergeCell ref="B32:C32"/>
    <mergeCell ref="B15:C15"/>
    <mergeCell ref="D15:F15"/>
    <mergeCell ref="G5:G6"/>
    <mergeCell ref="B20:C20"/>
    <mergeCell ref="D20:F20"/>
    <mergeCell ref="B19:C19"/>
    <mergeCell ref="D19:F19"/>
    <mergeCell ref="B18:C18"/>
    <mergeCell ref="D18:F18"/>
    <mergeCell ref="B17:C17"/>
    <mergeCell ref="D17:F17"/>
    <mergeCell ref="B16:C16"/>
    <mergeCell ref="D16:F16"/>
    <mergeCell ref="B21:C21"/>
    <mergeCell ref="D21:F21"/>
    <mergeCell ref="D35:F35"/>
    <mergeCell ref="D34:F34"/>
    <mergeCell ref="D33:F33"/>
    <mergeCell ref="H5:H6"/>
    <mergeCell ref="B12:C12"/>
    <mergeCell ref="D12:F12"/>
    <mergeCell ref="B10:C10"/>
    <mergeCell ref="D10:F10"/>
    <mergeCell ref="B14:C14"/>
    <mergeCell ref="D14:F14"/>
    <mergeCell ref="B13:C13"/>
    <mergeCell ref="D13:F13"/>
    <mergeCell ref="B49:C49"/>
    <mergeCell ref="D49:F49"/>
    <mergeCell ref="B50:C50"/>
    <mergeCell ref="D50:F50"/>
    <mergeCell ref="B51:C51"/>
    <mergeCell ref="D51:F51"/>
    <mergeCell ref="B53:C53"/>
    <mergeCell ref="D53:F53"/>
    <mergeCell ref="B54:C54"/>
    <mergeCell ref="D54:F54"/>
    <mergeCell ref="B52:C52"/>
    <mergeCell ref="D52:F52"/>
    <mergeCell ref="D32:F32"/>
    <mergeCell ref="D43:F43"/>
    <mergeCell ref="B48:C48"/>
    <mergeCell ref="D48:F48"/>
    <mergeCell ref="D29:F29"/>
    <mergeCell ref="D31:F31"/>
    <mergeCell ref="B43:C43"/>
    <mergeCell ref="B46:C46"/>
    <mergeCell ref="D46:F46"/>
    <mergeCell ref="B45:C45"/>
    <mergeCell ref="D45:F45"/>
    <mergeCell ref="B44:C44"/>
    <mergeCell ref="D44:F44"/>
    <mergeCell ref="D42:F42"/>
    <mergeCell ref="D36:F36"/>
    <mergeCell ref="B29:C29"/>
    <mergeCell ref="D28:F28"/>
    <mergeCell ref="D47:F47"/>
    <mergeCell ref="B42:C42"/>
    <mergeCell ref="B47:C47"/>
    <mergeCell ref="D24:F24"/>
    <mergeCell ref="D164:F164"/>
    <mergeCell ref="D168:F168"/>
    <mergeCell ref="B153:C153"/>
    <mergeCell ref="D153:F153"/>
    <mergeCell ref="B156:C156"/>
    <mergeCell ref="D156:F156"/>
    <mergeCell ref="B140:C140"/>
    <mergeCell ref="D140:F140"/>
    <mergeCell ref="D121:F121"/>
    <mergeCell ref="B138:C138"/>
    <mergeCell ref="D138:F138"/>
    <mergeCell ref="B129:C129"/>
    <mergeCell ref="B130:C130"/>
    <mergeCell ref="B131:C131"/>
    <mergeCell ref="D129:F129"/>
    <mergeCell ref="D130:F130"/>
    <mergeCell ref="D131:F131"/>
    <mergeCell ref="B135:C135"/>
    <mergeCell ref="D135:F135"/>
    <mergeCell ref="B123:C123"/>
    <mergeCell ref="B124:C124"/>
    <mergeCell ref="B125:C125"/>
    <mergeCell ref="B109:C109"/>
    <mergeCell ref="B110:C110"/>
    <mergeCell ref="D110:F110"/>
    <mergeCell ref="D127:F127"/>
    <mergeCell ref="D122:F122"/>
    <mergeCell ref="D123:F123"/>
    <mergeCell ref="D124:F124"/>
    <mergeCell ref="D125:F125"/>
    <mergeCell ref="D126:F126"/>
    <mergeCell ref="B113:C113"/>
    <mergeCell ref="B114:C114"/>
    <mergeCell ref="B115:C115"/>
    <mergeCell ref="D114:F114"/>
    <mergeCell ref="D115:F115"/>
    <mergeCell ref="D112:F112"/>
    <mergeCell ref="B112:C112"/>
    <mergeCell ref="D117:F117"/>
    <mergeCell ref="B118:C118"/>
    <mergeCell ref="D118:F118"/>
    <mergeCell ref="B119:C119"/>
    <mergeCell ref="D119:F119"/>
    <mergeCell ref="B117:C117"/>
    <mergeCell ref="B120:C120"/>
    <mergeCell ref="D120:F120"/>
    <mergeCell ref="B55:C55"/>
    <mergeCell ref="D55:F55"/>
    <mergeCell ref="B56:C56"/>
    <mergeCell ref="D190:F190"/>
    <mergeCell ref="B190:C190"/>
    <mergeCell ref="D192:F192"/>
    <mergeCell ref="B192:C192"/>
    <mergeCell ref="D169:F169"/>
    <mergeCell ref="D158:F158"/>
    <mergeCell ref="B160:C160"/>
    <mergeCell ref="D160:F160"/>
    <mergeCell ref="B169:C169"/>
    <mergeCell ref="D163:F163"/>
    <mergeCell ref="B149:C149"/>
    <mergeCell ref="B141:C141"/>
    <mergeCell ref="D141:F141"/>
    <mergeCell ref="B142:C142"/>
    <mergeCell ref="D142:F142"/>
    <mergeCell ref="B147:C147"/>
    <mergeCell ref="B60:C60"/>
    <mergeCell ref="D60:F60"/>
    <mergeCell ref="B209:C209"/>
    <mergeCell ref="D209:F209"/>
    <mergeCell ref="B207:C207"/>
    <mergeCell ref="D207:F207"/>
    <mergeCell ref="B208:C208"/>
    <mergeCell ref="D208:F208"/>
    <mergeCell ref="D200:F200"/>
    <mergeCell ref="B200:C200"/>
    <mergeCell ref="B205:C205"/>
    <mergeCell ref="D205:F205"/>
    <mergeCell ref="D206:F206"/>
    <mergeCell ref="B202:C202"/>
    <mergeCell ref="D202:F202"/>
    <mergeCell ref="B203:C203"/>
    <mergeCell ref="D203:F203"/>
    <mergeCell ref="B219:C219"/>
    <mergeCell ref="D219:F219"/>
    <mergeCell ref="B213:C213"/>
    <mergeCell ref="D213:F213"/>
    <mergeCell ref="B217:C217"/>
    <mergeCell ref="D217:F217"/>
    <mergeCell ref="B218:C218"/>
    <mergeCell ref="D218:F218"/>
    <mergeCell ref="B196:C196"/>
    <mergeCell ref="D197:F197"/>
    <mergeCell ref="D201:F201"/>
    <mergeCell ref="B212:C212"/>
    <mergeCell ref="D212:F212"/>
    <mergeCell ref="D216:F216"/>
    <mergeCell ref="B216:C216"/>
    <mergeCell ref="D215:F215"/>
    <mergeCell ref="B215:C215"/>
    <mergeCell ref="D214:F214"/>
    <mergeCell ref="B214:C214"/>
    <mergeCell ref="B211:C211"/>
    <mergeCell ref="D211:F211"/>
    <mergeCell ref="D210:F210"/>
    <mergeCell ref="B210:C210"/>
    <mergeCell ref="B206:C206"/>
    <mergeCell ref="B244:C244"/>
    <mergeCell ref="B230:C230"/>
    <mergeCell ref="D230:F230"/>
    <mergeCell ref="B241:C241"/>
    <mergeCell ref="D241:F241"/>
    <mergeCell ref="B242:C242"/>
    <mergeCell ref="D242:F242"/>
    <mergeCell ref="B224:C224"/>
    <mergeCell ref="D224:F224"/>
    <mergeCell ref="B231:C231"/>
    <mergeCell ref="D231:F231"/>
    <mergeCell ref="B232:C232"/>
    <mergeCell ref="D232:F232"/>
    <mergeCell ref="B233:C233"/>
    <mergeCell ref="D233:F233"/>
    <mergeCell ref="B237:C237"/>
    <mergeCell ref="D237:F237"/>
    <mergeCell ref="B238:C238"/>
    <mergeCell ref="D238:F238"/>
    <mergeCell ref="B239:C239"/>
    <mergeCell ref="D239:F239"/>
    <mergeCell ref="B234:C234"/>
    <mergeCell ref="D234:F234"/>
    <mergeCell ref="B235:C235"/>
    <mergeCell ref="B220:C220"/>
    <mergeCell ref="D220:F220"/>
    <mergeCell ref="B221:C221"/>
    <mergeCell ref="D221:F221"/>
    <mergeCell ref="B222:C222"/>
    <mergeCell ref="D222:F222"/>
    <mergeCell ref="B226:C226"/>
    <mergeCell ref="D252:F252"/>
    <mergeCell ref="B258:C258"/>
    <mergeCell ref="D258:F258"/>
    <mergeCell ref="D249:F249"/>
    <mergeCell ref="D243:F243"/>
    <mergeCell ref="D244:F244"/>
    <mergeCell ref="D226:F226"/>
    <mergeCell ref="B240:F240"/>
    <mergeCell ref="B223:C223"/>
    <mergeCell ref="D223:F223"/>
    <mergeCell ref="D225:F225"/>
    <mergeCell ref="B251:F251"/>
    <mergeCell ref="B252:C252"/>
    <mergeCell ref="B227:C227"/>
    <mergeCell ref="D227:F227"/>
    <mergeCell ref="B249:C249"/>
    <mergeCell ref="B250:C250"/>
    <mergeCell ref="B143:C143"/>
    <mergeCell ref="D143:F143"/>
    <mergeCell ref="B144:C144"/>
    <mergeCell ref="D144:F144"/>
    <mergeCell ref="D151:F151"/>
    <mergeCell ref="D147:F147"/>
    <mergeCell ref="D149:F149"/>
    <mergeCell ref="D157:F157"/>
    <mergeCell ref="B150:C150"/>
    <mergeCell ref="B263:C263"/>
    <mergeCell ref="D263:F263"/>
    <mergeCell ref="B253:C253"/>
    <mergeCell ref="D253:F253"/>
    <mergeCell ref="B254:C254"/>
    <mergeCell ref="D254:F254"/>
    <mergeCell ref="B259:C259"/>
    <mergeCell ref="D259:F259"/>
    <mergeCell ref="B260:C260"/>
    <mergeCell ref="D260:F260"/>
    <mergeCell ref="B257:C257"/>
    <mergeCell ref="D257:F257"/>
    <mergeCell ref="B261:C261"/>
    <mergeCell ref="B262:C262"/>
    <mergeCell ref="D262:F262"/>
    <mergeCell ref="D173:F173"/>
    <mergeCell ref="B174:C174"/>
    <mergeCell ref="D174:F174"/>
    <mergeCell ref="D113:F113"/>
    <mergeCell ref="B132:C132"/>
    <mergeCell ref="D132:F132"/>
    <mergeCell ref="B133:C133"/>
    <mergeCell ref="D133:F133"/>
    <mergeCell ref="D261:F261"/>
    <mergeCell ref="D250:F250"/>
    <mergeCell ref="B247:C247"/>
    <mergeCell ref="D247:F247"/>
    <mergeCell ref="B245:C245"/>
    <mergeCell ref="D245:F245"/>
    <mergeCell ref="B246:C246"/>
    <mergeCell ref="D246:F246"/>
    <mergeCell ref="B139:C139"/>
    <mergeCell ref="D139:F139"/>
    <mergeCell ref="D229:F229"/>
    <mergeCell ref="B229:C229"/>
    <mergeCell ref="B228:C228"/>
    <mergeCell ref="D228:F228"/>
    <mergeCell ref="B225:C225"/>
    <mergeCell ref="B243:C243"/>
    <mergeCell ref="D248:F248"/>
    <mergeCell ref="D82:F82"/>
    <mergeCell ref="D83:F83"/>
    <mergeCell ref="D188:F188"/>
    <mergeCell ref="B188:C188"/>
    <mergeCell ref="D56:F56"/>
    <mergeCell ref="D75:F75"/>
    <mergeCell ref="D70:F70"/>
    <mergeCell ref="B86:C86"/>
    <mergeCell ref="D86:F86"/>
    <mergeCell ref="B89:C89"/>
    <mergeCell ref="D89:F89"/>
    <mergeCell ref="B91:C91"/>
    <mergeCell ref="D91:F91"/>
    <mergeCell ref="B88:C88"/>
    <mergeCell ref="D88:F88"/>
    <mergeCell ref="B92:C92"/>
    <mergeCell ref="D92:F92"/>
    <mergeCell ref="D148:F148"/>
    <mergeCell ref="B189:C189"/>
    <mergeCell ref="D191:F191"/>
    <mergeCell ref="B191:C191"/>
    <mergeCell ref="D189:F189"/>
    <mergeCell ref="B173:C173"/>
  </mergeCells>
  <phoneticPr fontId="23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  <ignoredErrors>
    <ignoredError sqref="B141:C151 B183 B191:C201 B211:C212 B222:C223 B51:C68 B45:C48 B37:C42 B87:C95 B84:C85 B72:C78 B202:C203 B153:C157 B172:C174 B227:C229 B14:C23 B25:C35 B80:C81 B237:C237 B177 B233:C233" numberStoredAsText="1"/>
    <ignoredError sqref="G184:H184 G72:H72 G87:H87 G252:H252 G81:H81 G104 G233:H2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Naslovna</vt:lpstr>
      <vt:lpstr>Opći dio</vt:lpstr>
      <vt:lpstr>Ekonomska klasifikacija</vt:lpstr>
      <vt:lpstr>Prihodi i rashodi -izvori fin.</vt:lpstr>
      <vt:lpstr>Ek. i prog. klasifikacija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Korisnik</cp:lastModifiedBy>
  <cp:lastPrinted>2023-08-25T09:51:33Z</cp:lastPrinted>
  <dcterms:created xsi:type="dcterms:W3CDTF">2022-02-23T11:39:51Z</dcterms:created>
  <dcterms:modified xsi:type="dcterms:W3CDTF">2023-08-25T09:52:05Z</dcterms:modified>
</cp:coreProperties>
</file>