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RACUNOVODSTVO\Financijski planovi i rebalansi\2027\Financijski plan 2027\Prijedlog FP za 2027\"/>
    </mc:Choice>
  </mc:AlternateContent>
  <xr:revisionPtr revIDLastSave="0" documentId="13_ncr:1_{CBA20108-AA86-4F41-A48B-83B3549D00B5}" xr6:coauthVersionLast="47" xr6:coauthVersionMax="47" xr10:uidLastSave="{00000000-0000-0000-0000-000000000000}"/>
  <bookViews>
    <workbookView xWindow="-120" yWindow="-120" windowWidth="29040" windowHeight="15720" firstSheet="2" activeTab="7" xr2:uid="{00000000-000D-0000-FFFF-FFFF00000000}"/>
  </bookViews>
  <sheets>
    <sheet name="Naslovna strana" sheetId="1" r:id="rId1"/>
    <sheet name="Sažetak" sheetId="2" r:id="rId2"/>
    <sheet name="Ekonomska klasifikacija" sheetId="3" r:id="rId3"/>
    <sheet name="Izvori financiranja" sheetId="4" r:id="rId4"/>
    <sheet name="Funkcijska klasifikacija" sheetId="5" r:id="rId5"/>
    <sheet name="Račun financiranja - ekonomska " sheetId="6" r:id="rId6"/>
    <sheet name="Račun financiranja - izvori " sheetId="8" r:id="rId7"/>
    <sheet name="Posebni dio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8" i="3" l="1"/>
  <c r="G124" i="7"/>
  <c r="G78" i="3" s="1"/>
  <c r="H124" i="7"/>
  <c r="I124" i="7"/>
  <c r="I78" i="3" s="1"/>
  <c r="J124" i="7"/>
  <c r="J78" i="3" s="1"/>
  <c r="F124" i="7"/>
  <c r="F78" i="3" s="1"/>
  <c r="G72" i="3" l="1"/>
  <c r="I72" i="3"/>
  <c r="J72" i="3"/>
  <c r="H72" i="3"/>
  <c r="F72" i="3"/>
  <c r="I55" i="3"/>
  <c r="J55" i="3"/>
  <c r="H55" i="3"/>
  <c r="I44" i="3"/>
  <c r="J44" i="3"/>
  <c r="H44" i="3"/>
  <c r="F39" i="3"/>
  <c r="G39" i="3"/>
  <c r="I39" i="3"/>
  <c r="J39" i="3"/>
  <c r="H39" i="3"/>
  <c r="G51" i="3"/>
  <c r="I51" i="3"/>
  <c r="J51" i="3"/>
  <c r="H51" i="3"/>
  <c r="J85" i="3"/>
  <c r="I85" i="3"/>
  <c r="H85" i="3"/>
  <c r="G270" i="7"/>
  <c r="G271" i="7"/>
  <c r="H271" i="7"/>
  <c r="H270" i="7" s="1"/>
  <c r="I271" i="7"/>
  <c r="I270" i="7" s="1"/>
  <c r="J271" i="7"/>
  <c r="J270" i="7" s="1"/>
  <c r="F271" i="7"/>
  <c r="F270" i="7" s="1"/>
  <c r="G283" i="7"/>
  <c r="G282" i="7" s="1"/>
  <c r="H283" i="7"/>
  <c r="H282" i="7" s="1"/>
  <c r="I283" i="7"/>
  <c r="I282" i="7" s="1"/>
  <c r="J283" i="7"/>
  <c r="J282" i="7" s="1"/>
  <c r="F283" i="7"/>
  <c r="F282" i="7" s="1"/>
  <c r="G288" i="7"/>
  <c r="G287" i="7" s="1"/>
  <c r="H288" i="7"/>
  <c r="H287" i="7" s="1"/>
  <c r="I288" i="7"/>
  <c r="I287" i="7" s="1"/>
  <c r="J288" i="7"/>
  <c r="J287" i="7" s="1"/>
  <c r="F288" i="7"/>
  <c r="F287" i="7" s="1"/>
  <c r="G89" i="7" l="1"/>
  <c r="H89" i="7"/>
  <c r="I89" i="7"/>
  <c r="J89" i="7"/>
  <c r="F89" i="7"/>
  <c r="G86" i="7"/>
  <c r="H86" i="7"/>
  <c r="I86" i="7"/>
  <c r="J86" i="7"/>
  <c r="F86" i="7"/>
  <c r="I37" i="2" l="1"/>
  <c r="J37" i="2"/>
  <c r="H37" i="2"/>
  <c r="F37" i="2"/>
  <c r="F30" i="2"/>
  <c r="G30" i="2"/>
  <c r="I30" i="2"/>
  <c r="J30" i="2"/>
  <c r="H30" i="2"/>
  <c r="G53" i="3" l="1"/>
  <c r="H53" i="3"/>
  <c r="I53" i="3"/>
  <c r="J53" i="3"/>
  <c r="F53" i="3"/>
  <c r="D38" i="4" l="1"/>
  <c r="G85" i="3" l="1"/>
  <c r="F85" i="3"/>
  <c r="I175" i="7"/>
  <c r="I174" i="7" s="1"/>
  <c r="E20" i="4" s="1"/>
  <c r="J175" i="7"/>
  <c r="J174" i="7" s="1"/>
  <c r="F20" i="4" s="1"/>
  <c r="G47" i="3"/>
  <c r="H47" i="3"/>
  <c r="I47" i="3"/>
  <c r="J47" i="3"/>
  <c r="F47" i="3"/>
  <c r="G175" i="7"/>
  <c r="G174" i="7" s="1"/>
  <c r="C20" i="4" s="1"/>
  <c r="H175" i="7"/>
  <c r="H174" i="7" s="1"/>
  <c r="D20" i="4" s="1"/>
  <c r="F175" i="7"/>
  <c r="F174" i="7" s="1"/>
  <c r="B20" i="4" s="1"/>
  <c r="G59" i="3"/>
  <c r="H59" i="3"/>
  <c r="I59" i="3"/>
  <c r="J59" i="3"/>
  <c r="F59" i="3"/>
  <c r="G58" i="3"/>
  <c r="H58" i="3"/>
  <c r="I58" i="3"/>
  <c r="J58" i="3"/>
  <c r="F58" i="3"/>
  <c r="H208" i="7"/>
  <c r="G69" i="3"/>
  <c r="H69" i="3"/>
  <c r="I69" i="3"/>
  <c r="J69" i="3"/>
  <c r="F69" i="3"/>
  <c r="F47" i="4"/>
  <c r="E47" i="4"/>
  <c r="D47" i="4"/>
  <c r="C47" i="4"/>
  <c r="B47" i="4"/>
  <c r="F41" i="4"/>
  <c r="E41" i="4"/>
  <c r="D41" i="4"/>
  <c r="C41" i="4"/>
  <c r="B41" i="4"/>
  <c r="E38" i="4"/>
  <c r="C38" i="4"/>
  <c r="B38" i="4"/>
  <c r="F38" i="4"/>
  <c r="D35" i="4"/>
  <c r="C35" i="4"/>
  <c r="B35" i="4"/>
  <c r="F35" i="4"/>
  <c r="E35" i="4"/>
  <c r="F33" i="4"/>
  <c r="E33" i="4"/>
  <c r="D33" i="4"/>
  <c r="C33" i="4"/>
  <c r="B33" i="4"/>
  <c r="G92" i="3"/>
  <c r="H92" i="3"/>
  <c r="I92" i="3"/>
  <c r="J92" i="3"/>
  <c r="F92" i="3"/>
  <c r="G90" i="3"/>
  <c r="H90" i="3"/>
  <c r="I90" i="3"/>
  <c r="J90" i="3"/>
  <c r="F90" i="3"/>
  <c r="G89" i="3"/>
  <c r="H89" i="3"/>
  <c r="I89" i="3"/>
  <c r="J89" i="3"/>
  <c r="F89" i="3"/>
  <c r="G88" i="3"/>
  <c r="H88" i="3"/>
  <c r="I88" i="3"/>
  <c r="J88" i="3"/>
  <c r="F88" i="3"/>
  <c r="G87" i="3"/>
  <c r="H87" i="3"/>
  <c r="I87" i="3"/>
  <c r="J87" i="3"/>
  <c r="F87" i="3"/>
  <c r="G86" i="3"/>
  <c r="H86" i="3"/>
  <c r="I86" i="3"/>
  <c r="J86" i="3"/>
  <c r="F86" i="3"/>
  <c r="G81" i="3"/>
  <c r="H81" i="3"/>
  <c r="I81" i="3"/>
  <c r="J81" i="3"/>
  <c r="F81" i="3"/>
  <c r="G75" i="3"/>
  <c r="H75" i="3"/>
  <c r="I75" i="3"/>
  <c r="J75" i="3"/>
  <c r="F75" i="3"/>
  <c r="G71" i="3"/>
  <c r="H71" i="3"/>
  <c r="I71" i="3"/>
  <c r="J71" i="3"/>
  <c r="F71" i="3"/>
  <c r="G70" i="3"/>
  <c r="H70" i="3"/>
  <c r="I70" i="3"/>
  <c r="J70" i="3"/>
  <c r="F70" i="3"/>
  <c r="G68" i="3"/>
  <c r="H68" i="3"/>
  <c r="I68" i="3"/>
  <c r="J68" i="3"/>
  <c r="F68" i="3"/>
  <c r="G66" i="3"/>
  <c r="H66" i="3"/>
  <c r="I66" i="3"/>
  <c r="J66" i="3"/>
  <c r="F66" i="3"/>
  <c r="G65" i="3"/>
  <c r="H65" i="3"/>
  <c r="I65" i="3"/>
  <c r="J65" i="3"/>
  <c r="F65" i="3"/>
  <c r="G64" i="3"/>
  <c r="H64" i="3"/>
  <c r="I64" i="3"/>
  <c r="J64" i="3"/>
  <c r="F64" i="3"/>
  <c r="G63" i="3"/>
  <c r="H63" i="3"/>
  <c r="I63" i="3"/>
  <c r="J63" i="3"/>
  <c r="F63" i="3"/>
  <c r="G61" i="3"/>
  <c r="H61" i="3"/>
  <c r="I61" i="3"/>
  <c r="J61" i="3"/>
  <c r="F61" i="3"/>
  <c r="G62" i="3"/>
  <c r="H62" i="3"/>
  <c r="I62" i="3"/>
  <c r="J62" i="3"/>
  <c r="F62" i="3"/>
  <c r="G60" i="3"/>
  <c r="H60" i="3"/>
  <c r="I60" i="3"/>
  <c r="J60" i="3"/>
  <c r="F60" i="3"/>
  <c r="G56" i="3"/>
  <c r="H56" i="3"/>
  <c r="I56" i="3"/>
  <c r="J56" i="3"/>
  <c r="F56" i="3"/>
  <c r="G55" i="3"/>
  <c r="F55" i="3"/>
  <c r="G54" i="3"/>
  <c r="H54" i="3"/>
  <c r="I54" i="3"/>
  <c r="J54" i="3"/>
  <c r="F54" i="3"/>
  <c r="F51" i="3"/>
  <c r="G49" i="3"/>
  <c r="H49" i="3"/>
  <c r="I49" i="3"/>
  <c r="J49" i="3"/>
  <c r="F49" i="3"/>
  <c r="G48" i="3"/>
  <c r="H48" i="3"/>
  <c r="I48" i="3"/>
  <c r="J48" i="3"/>
  <c r="F48" i="3"/>
  <c r="G44" i="3"/>
  <c r="F44" i="3"/>
  <c r="G42" i="3"/>
  <c r="H42" i="3"/>
  <c r="I42" i="3"/>
  <c r="J42" i="3"/>
  <c r="F42" i="3"/>
  <c r="G40" i="3"/>
  <c r="H40" i="3"/>
  <c r="I40" i="3"/>
  <c r="J40" i="3"/>
  <c r="F40" i="3"/>
  <c r="J274" i="7"/>
  <c r="J273" i="7" s="1"/>
  <c r="I274" i="7"/>
  <c r="I273" i="7" s="1"/>
  <c r="H274" i="7"/>
  <c r="H273" i="7" s="1"/>
  <c r="G274" i="7"/>
  <c r="G273" i="7" s="1"/>
  <c r="F274" i="7"/>
  <c r="F273" i="7" s="1"/>
  <c r="G133" i="7"/>
  <c r="G132" i="7" s="1"/>
  <c r="H133" i="7"/>
  <c r="H132" i="7" s="1"/>
  <c r="I133" i="7"/>
  <c r="I132" i="7" s="1"/>
  <c r="J133" i="7"/>
  <c r="J132" i="7" s="1"/>
  <c r="F133" i="7"/>
  <c r="F132" i="7" s="1"/>
  <c r="G128" i="7"/>
  <c r="G126" i="7"/>
  <c r="G119" i="7"/>
  <c r="G116" i="7"/>
  <c r="G115" i="7" s="1"/>
  <c r="F128" i="7"/>
  <c r="J128" i="7"/>
  <c r="I128" i="7"/>
  <c r="H128" i="7"/>
  <c r="J126" i="7"/>
  <c r="I126" i="7"/>
  <c r="H126" i="7"/>
  <c r="F126" i="7"/>
  <c r="J119" i="7"/>
  <c r="I119" i="7"/>
  <c r="H119" i="7"/>
  <c r="F119" i="7"/>
  <c r="J116" i="7"/>
  <c r="I116" i="7"/>
  <c r="H116" i="7"/>
  <c r="F116" i="7"/>
  <c r="J100" i="7"/>
  <c r="J99" i="7" s="1"/>
  <c r="I100" i="7"/>
  <c r="I99" i="7" s="1"/>
  <c r="H100" i="7"/>
  <c r="H99" i="7" s="1"/>
  <c r="G100" i="7"/>
  <c r="G99" i="7" s="1"/>
  <c r="F100" i="7"/>
  <c r="F99" i="7" s="1"/>
  <c r="J250" i="7"/>
  <c r="J249" i="7" s="1"/>
  <c r="J52" i="3" s="1"/>
  <c r="I250" i="7"/>
  <c r="I249" i="7" s="1"/>
  <c r="I52" i="3" s="1"/>
  <c r="H250" i="7"/>
  <c r="H249" i="7" s="1"/>
  <c r="H52" i="3" s="1"/>
  <c r="G250" i="7"/>
  <c r="G249" i="7" s="1"/>
  <c r="G52" i="3" s="1"/>
  <c r="F250" i="7"/>
  <c r="F249" i="7" s="1"/>
  <c r="F52" i="3" s="1"/>
  <c r="J233" i="7"/>
  <c r="J232" i="7" s="1"/>
  <c r="I233" i="7"/>
  <c r="I232" i="7" s="1"/>
  <c r="H233" i="7"/>
  <c r="H232" i="7" s="1"/>
  <c r="G233" i="7"/>
  <c r="G232" i="7" s="1"/>
  <c r="F233" i="7"/>
  <c r="F232" i="7" s="1"/>
  <c r="J80" i="7"/>
  <c r="J75" i="7"/>
  <c r="I80" i="7"/>
  <c r="I75" i="7"/>
  <c r="J71" i="7"/>
  <c r="I71" i="7"/>
  <c r="H71" i="7"/>
  <c r="G71" i="7"/>
  <c r="F71" i="7"/>
  <c r="J66" i="7"/>
  <c r="I66" i="7"/>
  <c r="H66" i="7"/>
  <c r="G66" i="7"/>
  <c r="F66" i="7"/>
  <c r="J264" i="7"/>
  <c r="J263" i="7" s="1"/>
  <c r="I264" i="7"/>
  <c r="I263" i="7" s="1"/>
  <c r="H264" i="7"/>
  <c r="H263" i="7" s="1"/>
  <c r="G264" i="7"/>
  <c r="G263" i="7" s="1"/>
  <c r="F264" i="7"/>
  <c r="F263" i="7" s="1"/>
  <c r="F75" i="7"/>
  <c r="G75" i="7"/>
  <c r="H75" i="7"/>
  <c r="F80" i="7"/>
  <c r="G80" i="7"/>
  <c r="H80" i="7"/>
  <c r="J14" i="7"/>
  <c r="J13" i="7" s="1"/>
  <c r="I14" i="7"/>
  <c r="I13" i="7" s="1"/>
  <c r="H14" i="7"/>
  <c r="H13" i="7" s="1"/>
  <c r="G14" i="7"/>
  <c r="G13" i="7" s="1"/>
  <c r="F14" i="7"/>
  <c r="F13" i="7" s="1"/>
  <c r="F35" i="7"/>
  <c r="G35" i="7"/>
  <c r="H35" i="7"/>
  <c r="I35" i="7"/>
  <c r="J35" i="7"/>
  <c r="G61" i="7"/>
  <c r="G60" i="7" s="1"/>
  <c r="H61" i="7"/>
  <c r="H60" i="7" s="1"/>
  <c r="I61" i="7"/>
  <c r="I60" i="7" s="1"/>
  <c r="J61" i="7"/>
  <c r="J60" i="7" s="1"/>
  <c r="F61" i="7"/>
  <c r="F60" i="7" s="1"/>
  <c r="F115" i="7" l="1"/>
  <c r="H115" i="7"/>
  <c r="I115" i="7"/>
  <c r="J115" i="7"/>
  <c r="D16" i="4"/>
  <c r="H38" i="3"/>
  <c r="C16" i="4"/>
  <c r="D28" i="4"/>
  <c r="E28" i="4"/>
  <c r="B16" i="4"/>
  <c r="F28" i="4"/>
  <c r="F16" i="4"/>
  <c r="B28" i="4"/>
  <c r="C28" i="4"/>
  <c r="F38" i="3"/>
  <c r="E16" i="4"/>
  <c r="G38" i="3"/>
  <c r="J38" i="3"/>
  <c r="I38" i="3"/>
  <c r="F32" i="4"/>
  <c r="B32" i="4"/>
  <c r="C32" i="4"/>
  <c r="D32" i="4"/>
  <c r="E32" i="4"/>
  <c r="I65" i="7"/>
  <c r="J65" i="7"/>
  <c r="H65" i="7"/>
  <c r="G65" i="7"/>
  <c r="F65" i="7"/>
  <c r="B22" i="4" s="1"/>
  <c r="I74" i="7"/>
  <c r="E26" i="4" s="1"/>
  <c r="H74" i="7"/>
  <c r="D26" i="4" s="1"/>
  <c r="F74" i="7"/>
  <c r="B26" i="4" s="1"/>
  <c r="J74" i="7"/>
  <c r="F26" i="4" s="1"/>
  <c r="G74" i="7"/>
  <c r="C26" i="4" s="1"/>
  <c r="F22" i="4" l="1"/>
  <c r="D22" i="4"/>
  <c r="E22" i="4"/>
  <c r="C22" i="4"/>
  <c r="I64" i="7"/>
  <c r="G64" i="7"/>
  <c r="J64" i="7"/>
  <c r="F64" i="7"/>
  <c r="H64" i="7"/>
  <c r="G77" i="3" l="1"/>
  <c r="F77" i="3"/>
  <c r="G278" i="7"/>
  <c r="H278" i="7"/>
  <c r="I278" i="7"/>
  <c r="J278" i="7"/>
  <c r="F278" i="7"/>
  <c r="J246" i="7"/>
  <c r="J245" i="7" s="1"/>
  <c r="I246" i="7"/>
  <c r="I245" i="7" s="1"/>
  <c r="H246" i="7"/>
  <c r="H245" i="7" s="1"/>
  <c r="G246" i="7"/>
  <c r="G245" i="7" s="1"/>
  <c r="F246" i="7"/>
  <c r="F245" i="7" s="1"/>
  <c r="J229" i="7"/>
  <c r="I229" i="7"/>
  <c r="H229" i="7"/>
  <c r="G229" i="7"/>
  <c r="F229" i="7"/>
  <c r="J226" i="7"/>
  <c r="I226" i="7"/>
  <c r="H226" i="7"/>
  <c r="G226" i="7"/>
  <c r="F226" i="7"/>
  <c r="G187" i="7"/>
  <c r="H157" i="7"/>
  <c r="I157" i="7"/>
  <c r="J157" i="7"/>
  <c r="F157" i="7"/>
  <c r="G157" i="7"/>
  <c r="G140" i="7"/>
  <c r="H140" i="7"/>
  <c r="I140" i="7"/>
  <c r="J140" i="7"/>
  <c r="F140" i="7"/>
  <c r="G97" i="7"/>
  <c r="H97" i="7"/>
  <c r="I97" i="7"/>
  <c r="J97" i="7"/>
  <c r="F97" i="7"/>
  <c r="G85" i="7"/>
  <c r="H85" i="7"/>
  <c r="I109" i="7"/>
  <c r="I108" i="7" s="1"/>
  <c r="J109" i="7"/>
  <c r="J108" i="7" s="1"/>
  <c r="F109" i="7"/>
  <c r="G109" i="7"/>
  <c r="H109" i="7"/>
  <c r="I20" i="3"/>
  <c r="I19" i="3" s="1"/>
  <c r="J20" i="3"/>
  <c r="J19" i="3" s="1"/>
  <c r="I13" i="3"/>
  <c r="I12" i="3" s="1"/>
  <c r="J13" i="3"/>
  <c r="J12" i="3" s="1"/>
  <c r="I17" i="3"/>
  <c r="I16" i="3" s="1"/>
  <c r="J17" i="3"/>
  <c r="J16" i="3" s="1"/>
  <c r="I25" i="3"/>
  <c r="J25" i="3"/>
  <c r="I23" i="3"/>
  <c r="J23" i="3"/>
  <c r="I29" i="3"/>
  <c r="I28" i="3" s="1"/>
  <c r="J29" i="3"/>
  <c r="J28" i="3" s="1"/>
  <c r="I91" i="3"/>
  <c r="J91" i="3"/>
  <c r="I80" i="3"/>
  <c r="I79" i="3" s="1"/>
  <c r="J80" i="3"/>
  <c r="J79" i="3" s="1"/>
  <c r="I43" i="3"/>
  <c r="J43" i="3"/>
  <c r="I41" i="3"/>
  <c r="J41" i="3"/>
  <c r="G216" i="7"/>
  <c r="H216" i="7"/>
  <c r="I216" i="7"/>
  <c r="J216" i="7"/>
  <c r="F216" i="7"/>
  <c r="G196" i="7"/>
  <c r="H196" i="7"/>
  <c r="I196" i="7"/>
  <c r="J196" i="7"/>
  <c r="F196" i="7"/>
  <c r="G153" i="7"/>
  <c r="H153" i="7"/>
  <c r="I153" i="7"/>
  <c r="J153" i="7"/>
  <c r="F153" i="7"/>
  <c r="G58" i="7"/>
  <c r="G34" i="7" s="1"/>
  <c r="H58" i="7"/>
  <c r="H34" i="7" s="1"/>
  <c r="I58" i="7"/>
  <c r="I34" i="7" s="1"/>
  <c r="J58" i="7"/>
  <c r="J34" i="7" s="1"/>
  <c r="F58" i="7"/>
  <c r="F34" i="7" s="1"/>
  <c r="F85" i="7" l="1"/>
  <c r="J85" i="7"/>
  <c r="I85" i="7"/>
  <c r="F12" i="7"/>
  <c r="I12" i="7"/>
  <c r="J12" i="7"/>
  <c r="G12" i="7"/>
  <c r="H12" i="7"/>
  <c r="G186" i="7"/>
  <c r="J22" i="3"/>
  <c r="F225" i="7"/>
  <c r="B25" i="4" s="1"/>
  <c r="G225" i="7"/>
  <c r="C25" i="4" s="1"/>
  <c r="I225" i="7"/>
  <c r="E25" i="4" s="1"/>
  <c r="J225" i="7"/>
  <c r="F25" i="4" s="1"/>
  <c r="H225" i="7"/>
  <c r="D25" i="4" s="1"/>
  <c r="J46" i="3"/>
  <c r="I37" i="3"/>
  <c r="J37" i="3"/>
  <c r="I22" i="3"/>
  <c r="J84" i="3"/>
  <c r="J83" i="3" s="1"/>
  <c r="J82" i="3" s="1"/>
  <c r="J15" i="2" s="1"/>
  <c r="I84" i="3"/>
  <c r="I83" i="3" s="1"/>
  <c r="I82" i="3" s="1"/>
  <c r="I15" i="2" s="1"/>
  <c r="J74" i="3"/>
  <c r="J73" i="3" s="1"/>
  <c r="I74" i="3"/>
  <c r="I73" i="3" s="1"/>
  <c r="I67" i="3"/>
  <c r="J67" i="3"/>
  <c r="I57" i="3"/>
  <c r="J57" i="3"/>
  <c r="J50" i="3"/>
  <c r="I50" i="3"/>
  <c r="I46" i="3"/>
  <c r="J277" i="7"/>
  <c r="I277" i="7"/>
  <c r="I269" i="7" s="1"/>
  <c r="H277" i="7"/>
  <c r="H269" i="7" s="1"/>
  <c r="J258" i="7"/>
  <c r="J257" i="7" s="1"/>
  <c r="F19" i="4" s="1"/>
  <c r="F18" i="4" s="1"/>
  <c r="I258" i="7"/>
  <c r="I257" i="7" s="1"/>
  <c r="E19" i="4" s="1"/>
  <c r="E18" i="4" s="1"/>
  <c r="H258" i="7"/>
  <c r="H257" i="7" s="1"/>
  <c r="D19" i="4" s="1"/>
  <c r="D18" i="4" s="1"/>
  <c r="J253" i="7"/>
  <c r="J252" i="7" s="1"/>
  <c r="J248" i="7" s="1"/>
  <c r="I253" i="7"/>
  <c r="I252" i="7" s="1"/>
  <c r="I248" i="7" s="1"/>
  <c r="H253" i="7"/>
  <c r="H252" i="7" s="1"/>
  <c r="H248" i="7" s="1"/>
  <c r="J243" i="7"/>
  <c r="I243" i="7"/>
  <c r="H243" i="7"/>
  <c r="J240" i="7"/>
  <c r="J239" i="7" s="1"/>
  <c r="F23" i="4" s="1"/>
  <c r="I240" i="7"/>
  <c r="I239" i="7" s="1"/>
  <c r="E23" i="4" s="1"/>
  <c r="H240" i="7"/>
  <c r="H239" i="7" s="1"/>
  <c r="D23" i="4" s="1"/>
  <c r="J236" i="7"/>
  <c r="J235" i="7" s="1"/>
  <c r="J231" i="7" s="1"/>
  <c r="I236" i="7"/>
  <c r="I235" i="7" s="1"/>
  <c r="I231" i="7" s="1"/>
  <c r="H236" i="7"/>
  <c r="H235" i="7" s="1"/>
  <c r="H231" i="7" s="1"/>
  <c r="J223" i="7"/>
  <c r="I223" i="7"/>
  <c r="H223" i="7"/>
  <c r="J220" i="7"/>
  <c r="I220" i="7"/>
  <c r="H220" i="7"/>
  <c r="J212" i="7"/>
  <c r="I212" i="7"/>
  <c r="H212" i="7"/>
  <c r="J208" i="7"/>
  <c r="I208" i="7"/>
  <c r="J204" i="7"/>
  <c r="I204" i="7"/>
  <c r="H204" i="7"/>
  <c r="J200" i="7"/>
  <c r="J199" i="7" s="1"/>
  <c r="J198" i="7" s="1"/>
  <c r="I200" i="7"/>
  <c r="I199" i="7" s="1"/>
  <c r="I198" i="7" s="1"/>
  <c r="H200" i="7"/>
  <c r="H199" i="7" s="1"/>
  <c r="H198" i="7" s="1"/>
  <c r="J187" i="7"/>
  <c r="J186" i="7" s="1"/>
  <c r="I187" i="7"/>
  <c r="I186" i="7" s="1"/>
  <c r="H187" i="7"/>
  <c r="H186" i="7" s="1"/>
  <c r="J172" i="7"/>
  <c r="I172" i="7"/>
  <c r="H172" i="7"/>
  <c r="J167" i="7"/>
  <c r="I167" i="7"/>
  <c r="H167" i="7"/>
  <c r="J161" i="7"/>
  <c r="I161" i="7"/>
  <c r="H161" i="7"/>
  <c r="J151" i="7"/>
  <c r="I151" i="7"/>
  <c r="H151" i="7"/>
  <c r="J137" i="7"/>
  <c r="I137" i="7"/>
  <c r="H137" i="7"/>
  <c r="H108" i="7"/>
  <c r="F277" i="7"/>
  <c r="F269" i="7" s="1"/>
  <c r="F258" i="7"/>
  <c r="F257" i="7" s="1"/>
  <c r="B19" i="4" s="1"/>
  <c r="B18" i="4" s="1"/>
  <c r="F253" i="7"/>
  <c r="F252" i="7" s="1"/>
  <c r="F248" i="7" s="1"/>
  <c r="F243" i="7"/>
  <c r="F242" i="7" s="1"/>
  <c r="F240" i="7"/>
  <c r="F239" i="7" s="1"/>
  <c r="B23" i="4" s="1"/>
  <c r="F236" i="7"/>
  <c r="F235" i="7" s="1"/>
  <c r="F231" i="7" s="1"/>
  <c r="F223" i="7"/>
  <c r="F220" i="7"/>
  <c r="F212" i="7"/>
  <c r="F208" i="7"/>
  <c r="F204" i="7"/>
  <c r="F200" i="7"/>
  <c r="F199" i="7" s="1"/>
  <c r="F198" i="7" s="1"/>
  <c r="F187" i="7"/>
  <c r="F186" i="7" s="1"/>
  <c r="F172" i="7"/>
  <c r="F167" i="7"/>
  <c r="F161" i="7"/>
  <c r="F151" i="7"/>
  <c r="F137" i="7"/>
  <c r="F108" i="7"/>
  <c r="G277" i="7"/>
  <c r="G269" i="7" s="1"/>
  <c r="G258" i="7"/>
  <c r="G257" i="7" s="1"/>
  <c r="C19" i="4" s="1"/>
  <c r="C18" i="4" s="1"/>
  <c r="G253" i="7"/>
  <c r="G252" i="7" s="1"/>
  <c r="G248" i="7" s="1"/>
  <c r="G243" i="7"/>
  <c r="G242" i="7" s="1"/>
  <c r="G240" i="7"/>
  <c r="G239" i="7" s="1"/>
  <c r="C23" i="4" s="1"/>
  <c r="G236" i="7"/>
  <c r="G235" i="7" s="1"/>
  <c r="G231" i="7" s="1"/>
  <c r="G223" i="7"/>
  <c r="G220" i="7"/>
  <c r="G212" i="7"/>
  <c r="G208" i="7"/>
  <c r="G204" i="7"/>
  <c r="G200" i="7"/>
  <c r="G199" i="7" s="1"/>
  <c r="G198" i="7" s="1"/>
  <c r="G172" i="7"/>
  <c r="G167" i="7"/>
  <c r="G161" i="7"/>
  <c r="G151" i="7"/>
  <c r="G137" i="7"/>
  <c r="G108" i="7"/>
  <c r="E12" i="5"/>
  <c r="E11" i="5" s="1"/>
  <c r="F12" i="5"/>
  <c r="F11" i="5" s="1"/>
  <c r="D12" i="5"/>
  <c r="D11" i="5" s="1"/>
  <c r="C12" i="5"/>
  <c r="C11" i="5" s="1"/>
  <c r="B12" i="5"/>
  <c r="B11" i="5" s="1"/>
  <c r="F17" i="4" l="1"/>
  <c r="F15" i="4" s="1"/>
  <c r="J269" i="7"/>
  <c r="C17" i="4"/>
  <c r="C15" i="4" s="1"/>
  <c r="H268" i="7"/>
  <c r="B17" i="4"/>
  <c r="B15" i="4" s="1"/>
  <c r="I268" i="7"/>
  <c r="F268" i="7"/>
  <c r="D17" i="4"/>
  <c r="D15" i="4" s="1"/>
  <c r="E17" i="4"/>
  <c r="E15" i="4" s="1"/>
  <c r="J268" i="7"/>
  <c r="F238" i="7"/>
  <c r="G238" i="7"/>
  <c r="H256" i="7"/>
  <c r="H255" i="7" s="1"/>
  <c r="I256" i="7"/>
  <c r="I255" i="7" s="1"/>
  <c r="J256" i="7"/>
  <c r="J255" i="7" s="1"/>
  <c r="F256" i="7"/>
  <c r="F255" i="7" s="1"/>
  <c r="G256" i="7"/>
  <c r="G255" i="7" s="1"/>
  <c r="I242" i="7"/>
  <c r="I238" i="7" s="1"/>
  <c r="I77" i="3"/>
  <c r="I76" i="3" s="1"/>
  <c r="J242" i="7"/>
  <c r="J238" i="7" s="1"/>
  <c r="J77" i="3"/>
  <c r="J76" i="3" s="1"/>
  <c r="H242" i="7"/>
  <c r="H238" i="7" s="1"/>
  <c r="H77" i="3"/>
  <c r="C51" i="4"/>
  <c r="J45" i="3"/>
  <c r="I45" i="3"/>
  <c r="F203" i="7"/>
  <c r="F202" i="7" s="1"/>
  <c r="J166" i="7"/>
  <c r="J165" i="7" s="1"/>
  <c r="G156" i="7"/>
  <c r="C31" i="4" s="1"/>
  <c r="C30" i="4" s="1"/>
  <c r="F211" i="7"/>
  <c r="G136" i="7"/>
  <c r="J156" i="7"/>
  <c r="F31" i="4" s="1"/>
  <c r="F30" i="4" s="1"/>
  <c r="F156" i="7"/>
  <c r="B31" i="4" s="1"/>
  <c r="B30" i="4" s="1"/>
  <c r="H211" i="7"/>
  <c r="J219" i="7"/>
  <c r="J203" i="7"/>
  <c r="J202" i="7" s="1"/>
  <c r="I166" i="7"/>
  <c r="I165" i="7" s="1"/>
  <c r="H219" i="7"/>
  <c r="I219" i="7"/>
  <c r="F219" i="7"/>
  <c r="B24" i="4" s="1"/>
  <c r="B21" i="4" s="1"/>
  <c r="I211" i="7"/>
  <c r="J211" i="7"/>
  <c r="H203" i="7"/>
  <c r="H202" i="7" s="1"/>
  <c r="I203" i="7"/>
  <c r="I202" i="7" s="1"/>
  <c r="H166" i="7"/>
  <c r="F166" i="7"/>
  <c r="F165" i="7" s="1"/>
  <c r="H156" i="7"/>
  <c r="D31" i="4" s="1"/>
  <c r="D30" i="4" s="1"/>
  <c r="I156" i="7"/>
  <c r="E31" i="4" s="1"/>
  <c r="E30" i="4" s="1"/>
  <c r="F136" i="7"/>
  <c r="B29" i="4" s="1"/>
  <c r="B27" i="4" s="1"/>
  <c r="I136" i="7"/>
  <c r="E29" i="4" s="1"/>
  <c r="E27" i="4" s="1"/>
  <c r="J136" i="7"/>
  <c r="F29" i="4" s="1"/>
  <c r="F27" i="4" s="1"/>
  <c r="H136" i="7"/>
  <c r="D29" i="4" s="1"/>
  <c r="D27" i="4" s="1"/>
  <c r="G166" i="7"/>
  <c r="G165" i="7" s="1"/>
  <c r="G203" i="7"/>
  <c r="G202" i="7" s="1"/>
  <c r="G211" i="7"/>
  <c r="G219" i="7"/>
  <c r="C24" i="4" s="1"/>
  <c r="C21" i="4" s="1"/>
  <c r="B51" i="4"/>
  <c r="H165" i="7" l="1"/>
  <c r="D14" i="4"/>
  <c r="D13" i="4" s="1"/>
  <c r="F14" i="4"/>
  <c r="F13" i="4" s="1"/>
  <c r="E14" i="4"/>
  <c r="E13" i="4" s="1"/>
  <c r="E24" i="4"/>
  <c r="E21" i="4" s="1"/>
  <c r="F24" i="4"/>
  <c r="F21" i="4" s="1"/>
  <c r="C14" i="4"/>
  <c r="C13" i="4" s="1"/>
  <c r="H84" i="7"/>
  <c r="C29" i="4"/>
  <c r="C27" i="4" s="1"/>
  <c r="F84" i="7"/>
  <c r="B14" i="4"/>
  <c r="B13" i="4" s="1"/>
  <c r="B12" i="4" s="1"/>
  <c r="B50" i="4" s="1"/>
  <c r="D24" i="4"/>
  <c r="D21" i="4" s="1"/>
  <c r="J84" i="7"/>
  <c r="I84" i="7"/>
  <c r="G84" i="7"/>
  <c r="G268" i="7"/>
  <c r="I36" i="3"/>
  <c r="J210" i="7"/>
  <c r="J36" i="3"/>
  <c r="I210" i="7"/>
  <c r="F210" i="7"/>
  <c r="G210" i="7"/>
  <c r="H210" i="7"/>
  <c r="F11" i="7"/>
  <c r="G11" i="7"/>
  <c r="E12" i="4" l="1"/>
  <c r="E50" i="4" s="1"/>
  <c r="J35" i="3"/>
  <c r="J14" i="2"/>
  <c r="J13" i="2" s="1"/>
  <c r="I35" i="3"/>
  <c r="I14" i="2"/>
  <c r="I13" i="2" s="1"/>
  <c r="C12" i="4"/>
  <c r="C50" i="4" s="1"/>
  <c r="F12" i="4"/>
  <c r="F50" i="4" s="1"/>
  <c r="D12" i="4"/>
  <c r="D50" i="4" s="1"/>
  <c r="H11" i="7"/>
  <c r="I11" i="7"/>
  <c r="J11" i="7"/>
  <c r="E51" i="4"/>
  <c r="F51" i="4"/>
  <c r="D51" i="4"/>
  <c r="J83" i="7"/>
  <c r="F83" i="7"/>
  <c r="F9" i="7" s="1"/>
  <c r="G83" i="7"/>
  <c r="G9" i="7" s="1"/>
  <c r="I83" i="7"/>
  <c r="H83" i="7"/>
  <c r="J9" i="7" l="1"/>
  <c r="H9" i="7"/>
  <c r="I9" i="7"/>
  <c r="I11" i="3"/>
  <c r="J11" i="3"/>
  <c r="J10" i="3" l="1"/>
  <c r="J11" i="2"/>
  <c r="J10" i="2" s="1"/>
  <c r="J16" i="2" s="1"/>
  <c r="I10" i="3"/>
  <c r="I11" i="2"/>
  <c r="I10" i="2" s="1"/>
  <c r="I16" i="2" s="1"/>
  <c r="H91" i="3"/>
  <c r="G91" i="3"/>
  <c r="F91" i="3"/>
  <c r="H84" i="3"/>
  <c r="G84" i="3"/>
  <c r="F84" i="3"/>
  <c r="H80" i="3"/>
  <c r="H79" i="3" s="1"/>
  <c r="G80" i="3"/>
  <c r="G79" i="3" s="1"/>
  <c r="F80" i="3"/>
  <c r="F79" i="3" s="1"/>
  <c r="G76" i="3"/>
  <c r="F76" i="3"/>
  <c r="H74" i="3"/>
  <c r="H73" i="3" s="1"/>
  <c r="G74" i="3"/>
  <c r="G73" i="3" s="1"/>
  <c r="F74" i="3"/>
  <c r="F73" i="3" s="1"/>
  <c r="H67" i="3"/>
  <c r="G67" i="3"/>
  <c r="F67" i="3"/>
  <c r="H57" i="3"/>
  <c r="G57" i="3"/>
  <c r="F57" i="3"/>
  <c r="H50" i="3"/>
  <c r="G50" i="3"/>
  <c r="F50" i="3"/>
  <c r="H46" i="3"/>
  <c r="G46" i="3"/>
  <c r="F46" i="3"/>
  <c r="H43" i="3"/>
  <c r="G43" i="3"/>
  <c r="F43" i="3"/>
  <c r="H41" i="3"/>
  <c r="G41" i="3"/>
  <c r="F41" i="3"/>
  <c r="H29" i="3"/>
  <c r="G29" i="3"/>
  <c r="G28" i="3" s="1"/>
  <c r="F29" i="3"/>
  <c r="H25" i="3"/>
  <c r="G25" i="3"/>
  <c r="F25" i="3"/>
  <c r="H23" i="3"/>
  <c r="G23" i="3"/>
  <c r="F23" i="3"/>
  <c r="H20" i="3"/>
  <c r="H19" i="3" s="1"/>
  <c r="G20" i="3"/>
  <c r="G19" i="3" s="1"/>
  <c r="F20" i="3"/>
  <c r="F19" i="3" s="1"/>
  <c r="H17" i="3"/>
  <c r="H16" i="3" s="1"/>
  <c r="G17" i="3"/>
  <c r="G16" i="3" s="1"/>
  <c r="F17" i="3"/>
  <c r="F16" i="3" s="1"/>
  <c r="H13" i="3"/>
  <c r="H12" i="3" s="1"/>
  <c r="G13" i="3"/>
  <c r="G12" i="3" s="1"/>
  <c r="F13" i="3"/>
  <c r="F12" i="3" s="1"/>
  <c r="G13" i="2"/>
  <c r="F13" i="2"/>
  <c r="G10" i="2"/>
  <c r="F10" i="2"/>
  <c r="F16" i="2" l="1"/>
  <c r="G16" i="2"/>
  <c r="G37" i="3"/>
  <c r="G83" i="3"/>
  <c r="G82" i="3" s="1"/>
  <c r="F37" i="3"/>
  <c r="F83" i="3"/>
  <c r="F82" i="3" s="1"/>
  <c r="H83" i="3"/>
  <c r="H82" i="3" s="1"/>
  <c r="H15" i="2" s="1"/>
  <c r="H45" i="3"/>
  <c r="F45" i="3"/>
  <c r="H37" i="3"/>
  <c r="G45" i="3"/>
  <c r="G36" i="3" s="1"/>
  <c r="H28" i="3"/>
  <c r="H76" i="3"/>
  <c r="G22" i="3"/>
  <c r="G11" i="3" s="1"/>
  <c r="G10" i="3" s="1"/>
  <c r="H22" i="3"/>
  <c r="F22" i="3"/>
  <c r="F28" i="3"/>
  <c r="G35" i="3" l="1"/>
  <c r="H11" i="3"/>
  <c r="H36" i="3"/>
  <c r="F36" i="3"/>
  <c r="F35" i="3" s="1"/>
  <c r="F11" i="3"/>
  <c r="F10" i="3" s="1"/>
  <c r="H10" i="3" l="1"/>
  <c r="H11" i="2"/>
  <c r="H10" i="2" s="1"/>
  <c r="H35" i="3"/>
  <c r="H14" i="2"/>
  <c r="H13" i="2" s="1"/>
  <c r="H16" i="2" l="1"/>
</calcChain>
</file>

<file path=xl/sharedStrings.xml><?xml version="1.0" encoding="utf-8"?>
<sst xmlns="http://schemas.openxmlformats.org/spreadsheetml/2006/main" count="623" uniqueCount="234">
  <si>
    <t>REPUBLIKA HRVATSKA</t>
  </si>
  <si>
    <t>Osnovna škola Mokošica, Dubrovnik</t>
  </si>
  <si>
    <t>RKP broj:</t>
  </si>
  <si>
    <t>Razina:</t>
  </si>
  <si>
    <t>KLASA: </t>
  </si>
  <si>
    <t>URBROJ: </t>
  </si>
  <si>
    <t>I. OPĆI DIO</t>
  </si>
  <si>
    <t>A) SAŽETAK RAČUNA PRIHODA I RASHODA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</si>
  <si>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</si>
  <si>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</si>
  <si>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</si>
  <si>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</si>
  <si>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</si>
  <si>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</si>
  <si>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</si>
  <si>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</si>
  <si>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</si>
  <si>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</si>
  <si>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</si>
  <si>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 xml:space="preserve">C) PRENESENI VIŠAK ILI PRENESENI MANJAK </t>
  </si>
  <si>
    <t>PRIJENOS VIŠKA / MANJKA U SLJEDEĆE RAZDOBLJE</t>
  </si>
  <si>
    <t>Projekcija proračuna
za 2028.</t>
  </si>
  <si>
    <t>BROJČANA OZNAKA I NAZIV</t>
  </si>
  <si>
    <t>UKUPNO PRIHODI</t>
  </si>
  <si>
    <t>Prihodi poslovanja</t>
  </si>
  <si>
    <t>Pomoći iz inozemstva i od subjekata unutar općeg proračuna</t>
  </si>
  <si>
    <t>Pomoći proračunskim korisnicima iz proračuna koji im nije nadležan</t>
  </si>
  <si>
    <t>Tekuće pomoći proračunskim korisnicima iz proračuna koji im nije nadležan</t>
  </si>
  <si>
    <t>Kapitalne pomoći proračunskim korisnicima iz proračuna koji im nije nadležan</t>
  </si>
  <si>
    <t>Prihodi od imovine</t>
  </si>
  <si>
    <t>Prihodi od financijske imovine</t>
  </si>
  <si>
    <t>Kamate na depozite po viđenju</t>
  </si>
  <si>
    <t>Prihodi od upravnih i administrativnih pristojbi, pristojbi po posebnim propisima i naknadama</t>
  </si>
  <si>
    <t>Prihodi po posebnim propisima</t>
  </si>
  <si>
    <t>Ostali nespomenuti prihodi</t>
  </si>
  <si>
    <t>Prihodi od prodaje proizvoda i robe te pruženih usluga, prihodi od donacija te povrati po protestiranim jamstvima</t>
  </si>
  <si>
    <t xml:space="preserve">Prihodi od prodaje proizvoda i robe te pruženih usluga </t>
  </si>
  <si>
    <t>Prihodi od pruženih usluga</t>
  </si>
  <si>
    <t>Donacije od pravnih i fizičkih osoba izvan općeg proračuna i povrat donacija po protestiranim jamstvima</t>
  </si>
  <si>
    <t>Tekuće donacije</t>
  </si>
  <si>
    <t>Kapitalne donacije</t>
  </si>
  <si>
    <t>Prihodi iz nadležnog proračuna i od HZZO-a temeljem ugovornih obveza</t>
  </si>
  <si>
    <t>Prihodi iz nadlženog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</si>
  <si>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</si>
  <si>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</si>
  <si>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UKUPNO RASHODI</t>
  </si>
  <si>
    <t>Rashodi poslovanja</t>
  </si>
  <si>
    <t>Rashodi za zaposlene</t>
  </si>
  <si>
    <t>Plaće (Bruto)</t>
  </si>
  <si>
    <t>Plaće za redovan rad</t>
  </si>
  <si>
    <t>Ostali rashodi za zaposlene</t>
  </si>
  <si>
    <t>Doprinosi na plaće</t>
  </si>
  <si>
    <t>Doprinosi za obvezno zdravstveno osiguranje</t>
  </si>
  <si>
    <t>Materijalni rashodi</t>
  </si>
  <si>
    <t>Naknade troškova zaposlenima</t>
  </si>
  <si>
    <t>Službena putovanja</t>
  </si>
  <si>
    <t>Naknade za prijevoz za rad na terenu i odvojeni život</t>
  </si>
  <si>
    <t>Stručno usavršavanje zaposlenika</t>
  </si>
  <si>
    <t>Rashod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</si>
  <si>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</si>
  <si>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</si>
  <si>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</si>
  <si>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</si>
  <si>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</si>
  <si>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</si>
  <si>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</si>
  <si>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</si>
  <si>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</si>
  <si>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</si>
  <si>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</si>
  <si>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</si>
  <si>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</si>
  <si>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</si>
  <si>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</si>
  <si>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</si>
  <si>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</si>
  <si>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Premije osiguranja</t>
  </si>
  <si>
    <t>Reprezentacija</t>
  </si>
  <si>
    <t>Članarine</t>
  </si>
  <si>
    <t>Pristojbe i naknade</t>
  </si>
  <si>
    <t>Financijski rashodi</t>
  </si>
  <si>
    <t>Ostali financijski rashodi</t>
  </si>
  <si>
    <t>Bankarske usluge i usluge platnog prometa</t>
  </si>
  <si>
    <t>Naknade građanima i kućanstvima na temelju osiguranja i druge naknade</t>
  </si>
  <si>
    <t>Ostale naknade građanima i kućanstvima iz proračuna</t>
  </si>
  <si>
    <t>Naknade građanima i kućanstvima u naravi</t>
  </si>
  <si>
    <t>Ostali rashodi</t>
  </si>
  <si>
    <t>Tekuće donacije u naravi</t>
  </si>
  <si>
    <t>Rashodi za nabavu nefinancijske imovine</t>
  </si>
  <si>
    <t>Rashodi za nabavu proizvedene dugotrajne imovine</t>
  </si>
  <si>
    <t>Postrojenja i oprema</t>
  </si>
  <si>
    <t>Uredska oprema i namještaj</t>
  </si>
  <si>
    <t>Komunikacijska oprema</t>
  </si>
  <si>
    <t>Oprema za održavanje i zaštitu</t>
  </si>
  <si>
    <t>Sportska i glazbena oprema</t>
  </si>
  <si>
    <t>Uređaji, strojevi i oprema za ostale namjene</t>
  </si>
  <si>
    <t>Knjige, umjetnička djela i ostale izložbene vrijednosti</t>
  </si>
  <si>
    <t>Knjige u knjižnicama</t>
  </si>
  <si>
    <t xml:space="preserve">UKUPNO PRIHODI </t>
  </si>
  <si>
    <t>11 Opći prihodi i primici</t>
  </si>
  <si>
    <t>35 Vlastiti prihodi proračunskih korisnika</t>
  </si>
  <si>
    <t>41 Potpore za decentralizirane izdatke</t>
  </si>
  <si>
    <t>52 Namjenske tekuće pomoći</t>
  </si>
  <si>
    <t>54 EU fondovi-pomoći</t>
  </si>
  <si>
    <t>59 Pomoći iz državnog proračuna za plaće te ostale rashode za zaposlene</t>
  </si>
  <si>
    <t>65 Donacije i ostali namjenski prihodi proračunskih korisnika</t>
  </si>
  <si>
    <t>09 Obrazovanje</t>
  </si>
  <si>
    <t>091 Predškolsko i osnovno obrazovanje</t>
  </si>
  <si>
    <t>096 Dodatne usluge u obrazovanju</t>
  </si>
  <si>
    <t>Primici od financijske imovine i zaduživanja</t>
  </si>
  <si>
    <t>Izdaci za financijsku imovinu i otplate zajmova</t>
  </si>
  <si>
    <t>UKUPNO PRIMICI</t>
  </si>
  <si>
    <t>II. POSEBNI DIO</t>
  </si>
  <si>
    <t>Brojčana oznaka i naziv</t>
  </si>
  <si>
    <t>OŠ Mokošica, Dubrovnik</t>
  </si>
  <si>
    <t>Ukupno:</t>
  </si>
  <si>
    <t>Glava 8-31</t>
  </si>
  <si>
    <t>Osnovno školstvo</t>
  </si>
  <si>
    <t>18054 DECENTRALIZIRANE FUNKCIJE - MINIMALNI FINANCIJSKI STANDARD</t>
  </si>
  <si>
    <t>Aktivnost A18054001</t>
  </si>
  <si>
    <t>MATERIJALNI I FINANCIJSKI RASHODI</t>
  </si>
  <si>
    <t>Izvor  41</t>
  </si>
  <si>
    <t>Potpore za decentralizirane izdatke</t>
  </si>
  <si>
    <t>32</t>
  </si>
  <si>
    <t>3211</t>
  </si>
  <si>
    <t>3213</t>
  </si>
  <si>
    <t>3221</t>
  </si>
  <si>
    <t>3223</t>
  </si>
  <si>
    <t>3225</t>
  </si>
  <si>
    <t>Sitni inventar i autogume</t>
  </si>
  <si>
    <t>3231</t>
  </si>
  <si>
    <t>3234</t>
  </si>
  <si>
    <t>3235</t>
  </si>
  <si>
    <t>3236</t>
  </si>
  <si>
    <t>3237</t>
  </si>
  <si>
    <t>3238</t>
  </si>
  <si>
    <t>3239</t>
  </si>
  <si>
    <t>3294</t>
  </si>
  <si>
    <t>Članarine i norme</t>
  </si>
  <si>
    <t>3299</t>
  </si>
  <si>
    <t>34</t>
  </si>
  <si>
    <t>3431</t>
  </si>
  <si>
    <t>Aktivnost A18054004</t>
  </si>
  <si>
    <t>REDOVNA DJELATNOST OSNOVNOG OBRAZOVANJA</t>
  </si>
  <si>
    <t>Izvor  59</t>
  </si>
  <si>
    <t>Pomoći iz državnog proračuna za plaće te ostale rashode za zaposlene</t>
  </si>
  <si>
    <t>Naknade za prijevoz, za rad na terenu i odvojeni život</t>
  </si>
  <si>
    <t>18055 DECENTRALIZIRANE FUNKCIJE - IZNAD MINIMALNOG FINANCIJSKOG STANDARDA</t>
  </si>
  <si>
    <t>Aktivnost A18055002</t>
  </si>
  <si>
    <t>OSTALI PROJEKTI U OSNOVNOM ŠKOLSTVU</t>
  </si>
  <si>
    <t>Izvor  11</t>
  </si>
  <si>
    <t>Opći prihodi i primici</t>
  </si>
  <si>
    <t>37</t>
  </si>
  <si>
    <t>Naknade građanima i kućanstvima unaravi</t>
  </si>
  <si>
    <t>Izvor  35</t>
  </si>
  <si>
    <t>Vlastiti prihodi proračunskih korisnika</t>
  </si>
  <si>
    <t>Izvor  65</t>
  </si>
  <si>
    <t>Donacije i ostali namjenski prihodi proračunskih korisnika</t>
  </si>
  <si>
    <t>Izvor  99</t>
  </si>
  <si>
    <t>Višak/manjak prihoda proračunskih korisnika</t>
  </si>
  <si>
    <t>Aktivnost A18055006</t>
  </si>
  <si>
    <t>PRODUŽENI BORAVAK</t>
  </si>
  <si>
    <t>Uredski materijal I ostali materijalni rashodi</t>
  </si>
  <si>
    <t>Službena, radna i službena odjeća</t>
  </si>
  <si>
    <t>Aktivnost A18055021</t>
  </si>
  <si>
    <t>TEKUĆE I INVESTICIJSKO ODRŽAVANJE IZNAD MINIMALNOG STANDARDA</t>
  </si>
  <si>
    <t>Aktivnost A18055023</t>
  </si>
  <si>
    <t>STRUČNO RAZVOJNE SLUŽBE</t>
  </si>
  <si>
    <t>Aktivnost A18055036</t>
  </si>
  <si>
    <t>ASISTENT U NASTAVI</t>
  </si>
  <si>
    <t>Izvor  54</t>
  </si>
  <si>
    <t>EU fondovi - pomoći</t>
  </si>
  <si>
    <t>Aktivnost A18055039</t>
  </si>
  <si>
    <t>NABAVA ŠKOLSKIH UDŽBENIKA</t>
  </si>
  <si>
    <t>Izvor 65</t>
  </si>
  <si>
    <t>Knjige</t>
  </si>
  <si>
    <t>Aktivnost A18055040</t>
  </si>
  <si>
    <t>SHEMA ŠKOLSKOG VOĆA</t>
  </si>
  <si>
    <t>Izvor  52</t>
  </si>
  <si>
    <t>Namjenske tekuće pomoći</t>
  </si>
  <si>
    <t>Aktivnost A18055043</t>
  </si>
  <si>
    <t>PREHRANA ZA UČENIKE U OSNOVNIM ŠKOLAMA</t>
  </si>
  <si>
    <t>18056 KAPITALNO ULAGANJE U ŠKOLSTVO - MINIMALNI FINANCIJSKI STANDARD</t>
  </si>
  <si>
    <t>Aktivnost A18056002</t>
  </si>
  <si>
    <t>ŠKOLSKA OPREMA</t>
  </si>
  <si>
    <t>Rashodi za nabavu i proizvedene dugotrajne imovine</t>
  </si>
  <si>
    <t>18057 KAPITALNO ULAGANJE U ŠKOLSTVO - IZNAD MINIMALNOG FINANCIJSKOG STANDARDA</t>
  </si>
  <si>
    <t>Aktivnost A18057001</t>
  </si>
  <si>
    <t>Plaće za prekovremeni rad</t>
  </si>
  <si>
    <t>Izvor  56</t>
  </si>
  <si>
    <t>Fondovi EU</t>
  </si>
  <si>
    <t>56 Fondovi EU</t>
  </si>
  <si>
    <t>Izvršenje 2025.</t>
  </si>
  <si>
    <t>Plan 2026.</t>
  </si>
  <si>
    <t>Proračun za 2027.</t>
  </si>
  <si>
    <t>Projekcija proračuna
za 2029.</t>
  </si>
  <si>
    <t>Medicinska i laboratorijska oprema</t>
  </si>
  <si>
    <t>2.1. PROGRAMSKA KLASIFIKACIJA</t>
  </si>
  <si>
    <t>1.3.2. RAČUN FINANCIRANJA PREMA IZVORIMA FINANCIRANJA</t>
  </si>
  <si>
    <t>UKUPNO IZDACI</t>
  </si>
  <si>
    <t>Plan 20256.</t>
  </si>
  <si>
    <t>1.3.1. RAČUN FINANCIRANJA PREMA EKONOMSKOJ KLASIFIKACIJI</t>
  </si>
  <si>
    <t>1.3. RAČUN FINANCIRANJA</t>
  </si>
  <si>
    <t xml:space="preserve">1.2. RAČUN PRIHODA I RASHODA </t>
  </si>
  <si>
    <t>1.2.1. PRIHODI I RASHODI POSLOVANJA PREMA EKONOMSKOJ KLASIFIKACIJI</t>
  </si>
  <si>
    <t>1.2.2. PRIHODI I RASHODI  POSLOVANJA PREMA IZVORIMA FINANCIRANJA</t>
  </si>
  <si>
    <t>1.2.3. RASHODI PREMA FUNKCIJSKOJ KLASIFIKACIJI</t>
  </si>
  <si>
    <t>PRIJEDLOG FINANCIJSKOG PLANA ZA 2027. GODINU S PROJEKCIJAMA ZA 2028. GODINU I 2029. GODINU</t>
  </si>
  <si>
    <t>1.1. SAŽETAK RAČUNA PRIHODA I RASHODA I RAČUNA FINANCIRANJA</t>
  </si>
  <si>
    <t>Ostali prihodi za posebne namjene</t>
  </si>
  <si>
    <t>Vlastiti prihodi</t>
  </si>
  <si>
    <t>Izvor  61</t>
  </si>
  <si>
    <t>Donacije</t>
  </si>
  <si>
    <t>61 Donacije</t>
  </si>
  <si>
    <t>99 Višak/manjak prihoda proračunskih korisnika</t>
  </si>
  <si>
    <t>Izvor 50</t>
  </si>
  <si>
    <t xml:space="preserve">Pomoći iz državnog proračuna </t>
  </si>
  <si>
    <t>Izvor 31</t>
  </si>
  <si>
    <t>Izvor  50</t>
  </si>
  <si>
    <t>Pomoći iz državnog proračuna</t>
  </si>
  <si>
    <t>Izvor 43</t>
  </si>
  <si>
    <t>31 Vlastiti prihodi</t>
  </si>
  <si>
    <t>43 Ostali prihodi za posebne namjene</t>
  </si>
  <si>
    <t>50 Pomoći iz državnog proračuna kroz opće prihode i primitke</t>
  </si>
  <si>
    <t>Preneseni višak iz prethodne godine</t>
  </si>
  <si>
    <t>Preneseni manjak iz prethodne godine</t>
  </si>
  <si>
    <t>Ukupno za uravnoteženje (A+B+C)</t>
  </si>
  <si>
    <t>Planirani manjak za pokriće u idućem razdoblju</t>
  </si>
  <si>
    <t xml:space="preserve">D) VIŠEGODIŠNJI PLAN URAVNOTEŽENJA </t>
  </si>
  <si>
    <t>Izvor 11</t>
  </si>
  <si>
    <t>Naknade građanima i kućanstvima u novcu</t>
  </si>
  <si>
    <t>400-01/26-01/6</t>
  </si>
  <si>
    <t>2117-1-126-03-26-1</t>
  </si>
  <si>
    <t>Dubrovnik, 30.9.2026.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</si>
</sst>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62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9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2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0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i/>
      <sz val="10"/>
      <color theme="1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u/>
      <sz val="8"/>
      <color rgb="FF00000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4FC6A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0" fillId="0" borderId="0"/>
    <xf numFmtId="0" fontId="15" fillId="0" borderId="0"/>
    <xf numFmtId="0" fontId="7" fillId="0" borderId="0"/>
    <xf numFmtId="0" fontId="16" fillId="0" borderId="0"/>
    <xf numFmtId="44" fontId="16" fillId="0" borderId="0" applyFont="0" applyFill="0" applyBorder="0" applyAlignment="0" applyProtection="0"/>
    <xf numFmtId="0" fontId="17" fillId="0" borderId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9" borderId="0" applyNumberFormat="0" applyBorder="0" applyAlignment="0" applyProtection="0"/>
    <xf numFmtId="0" fontId="18" fillId="0" borderId="0"/>
    <xf numFmtId="0" fontId="17" fillId="7" borderId="6" applyNumberFormat="0" applyAlignment="0" applyProtection="0"/>
    <xf numFmtId="44" fontId="16" fillId="0" borderId="0" applyFont="0" applyFill="0" applyBorder="0" applyAlignment="0" applyProtection="0"/>
  </cellStyleXfs>
  <cellXfs count="29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4" borderId="3" xfId="0" quotePrefix="1" applyFont="1" applyFill="1" applyBorder="1" applyAlignment="1">
      <alignment horizontal="left" vertical="center"/>
    </xf>
    <xf numFmtId="0" fontId="11" fillId="4" borderId="3" xfId="0" quotePrefix="1" applyFont="1" applyFill="1" applyBorder="1" applyAlignment="1">
      <alignment horizontal="left" vertical="center" wrapText="1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 applyFill="1" applyBorder="1" applyAlignment="1" applyProtection="1"/>
    <xf numFmtId="0" fontId="30" fillId="0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 applyFill="1" applyBorder="1" applyAlignment="1" applyProtection="1">
      <alignment vertical="center" wrapText="1"/>
    </xf>
    <xf numFmtId="0" fontId="30" fillId="0" borderId="0" xfId="0" applyNumberFormat="1" applyFont="1" applyFill="1" applyBorder="1" applyAlignment="1" applyProtection="1">
      <alignment horizontal="left" wrapText="1"/>
    </xf>
    <xf numFmtId="0" fontId="31" fillId="0" borderId="0" xfId="0" applyNumberFormat="1" applyFont="1" applyFill="1" applyBorder="1" applyAlignment="1" applyProtection="1">
      <alignment wrapText="1"/>
    </xf>
    <xf numFmtId="4" fontId="31" fillId="0" borderId="0" xfId="0" applyNumberFormat="1" applyFont="1" applyFill="1" applyBorder="1" applyAlignment="1" applyProtection="1">
      <alignment horizontal="center" vertical="center" wrapText="1"/>
    </xf>
    <xf numFmtId="4" fontId="34" fillId="5" borderId="3" xfId="0" applyNumberFormat="1" applyFont="1" applyFill="1" applyBorder="1" applyAlignment="1">
      <alignment horizontal="right"/>
    </xf>
    <xf numFmtId="0" fontId="35" fillId="5" borderId="2" xfId="0" applyNumberFormat="1" applyFont="1" applyFill="1" applyBorder="1" applyAlignment="1" applyProtection="1">
      <alignment vertical="center"/>
    </xf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36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NumberFormat="1" applyFont="1" applyFill="1" applyBorder="1" applyAlignment="1" applyProtection="1"/>
    <xf numFmtId="0" fontId="26" fillId="0" borderId="0" xfId="0" quotePrefix="1" applyNumberFormat="1" applyFont="1" applyFill="1" applyBorder="1" applyAlignment="1" applyProtection="1">
      <alignment horizontal="center" vertical="center" wrapText="1"/>
    </xf>
    <xf numFmtId="0" fontId="33" fillId="0" borderId="0" xfId="0" applyNumberFormat="1" applyFont="1" applyFill="1" applyBorder="1" applyAlignment="1" applyProtection="1">
      <alignment horizontal="center" vertical="center" wrapText="1"/>
    </xf>
    <xf numFmtId="0" fontId="37" fillId="0" borderId="0" xfId="0" applyFont="1" applyAlignment="1">
      <alignment wrapText="1"/>
    </xf>
    <xf numFmtId="4" fontId="35" fillId="0" borderId="3" xfId="0" applyNumberFormat="1" applyFont="1" applyFill="1" applyBorder="1" applyAlignment="1">
      <alignment horizontal="right"/>
    </xf>
    <xf numFmtId="4" fontId="35" fillId="0" borderId="3" xfId="0" applyNumberFormat="1" applyFont="1" applyBorder="1" applyAlignment="1">
      <alignment horizontal="right"/>
    </xf>
    <xf numFmtId="0" fontId="9" fillId="11" borderId="3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left" vertical="center" wrapText="1"/>
    </xf>
    <xf numFmtId="4" fontId="9" fillId="12" borderId="3" xfId="0" applyNumberFormat="1" applyFont="1" applyFill="1" applyBorder="1" applyAlignment="1">
      <alignment horizontal="right"/>
    </xf>
    <xf numFmtId="0" fontId="12" fillId="13" borderId="3" xfId="0" applyFont="1" applyFill="1" applyBorder="1" applyAlignment="1">
      <alignment horizontal="left" vertical="center" wrapText="1"/>
    </xf>
    <xf numFmtId="4" fontId="9" fillId="13" borderId="3" xfId="0" applyNumberFormat="1" applyFont="1" applyFill="1" applyBorder="1" applyAlignment="1">
      <alignment horizontal="right"/>
    </xf>
    <xf numFmtId="0" fontId="10" fillId="14" borderId="3" xfId="0" quotePrefix="1" applyFont="1" applyFill="1" applyBorder="1" applyAlignment="1">
      <alignment horizontal="left" vertical="center"/>
    </xf>
    <xf numFmtId="0" fontId="11" fillId="14" borderId="3" xfId="0" quotePrefix="1" applyFont="1" applyFill="1" applyBorder="1" applyAlignment="1">
      <alignment horizontal="left" vertical="center"/>
    </xf>
    <xf numFmtId="0" fontId="10" fillId="14" borderId="3" xfId="0" quotePrefix="1" applyFont="1" applyFill="1" applyBorder="1" applyAlignment="1">
      <alignment horizontal="left" vertical="center" wrapText="1"/>
    </xf>
    <xf numFmtId="4" fontId="7" fillId="14" borderId="3" xfId="0" applyNumberFormat="1" applyFont="1" applyFill="1" applyBorder="1" applyAlignment="1">
      <alignment horizontal="right"/>
    </xf>
    <xf numFmtId="4" fontId="27" fillId="14" borderId="3" xfId="0" applyNumberFormat="1" applyFont="1" applyFill="1" applyBorder="1" applyAlignment="1">
      <alignment horizontal="right"/>
    </xf>
    <xf numFmtId="0" fontId="10" fillId="4" borderId="3" xfId="0" quotePrefix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 wrapText="1"/>
    </xf>
    <xf numFmtId="4" fontId="38" fillId="4" borderId="3" xfId="0" applyNumberFormat="1" applyFont="1" applyFill="1" applyBorder="1" applyAlignment="1">
      <alignment horizontal="right"/>
    </xf>
    <xf numFmtId="4" fontId="28" fillId="0" borderId="3" xfId="0" applyNumberFormat="1" applyFont="1" applyBorder="1" applyAlignment="1">
      <alignment horizontal="right"/>
    </xf>
    <xf numFmtId="0" fontId="12" fillId="4" borderId="3" xfId="0" quotePrefix="1" applyFont="1" applyFill="1" applyBorder="1" applyAlignment="1">
      <alignment horizontal="left" vertical="center"/>
    </xf>
    <xf numFmtId="0" fontId="12" fillId="13" borderId="3" xfId="0" quotePrefix="1" applyFont="1" applyFill="1" applyBorder="1" applyAlignment="1">
      <alignment horizontal="left" vertical="center"/>
    </xf>
    <xf numFmtId="0" fontId="39" fillId="13" borderId="3" xfId="0" quotePrefix="1" applyFont="1" applyFill="1" applyBorder="1" applyAlignment="1">
      <alignment horizontal="left" vertical="center"/>
    </xf>
    <xf numFmtId="4" fontId="12" fillId="13" borderId="3" xfId="0" applyNumberFormat="1" applyFont="1" applyFill="1" applyBorder="1" applyAlignment="1">
      <alignment horizontal="right" wrapText="1"/>
    </xf>
    <xf numFmtId="0" fontId="12" fillId="13" borderId="3" xfId="0" quotePrefix="1" applyFont="1" applyFill="1" applyBorder="1" applyAlignment="1">
      <alignment horizontal="left" vertical="center" wrapText="1"/>
    </xf>
    <xf numFmtId="4" fontId="29" fillId="13" borderId="3" xfId="0" applyNumberFormat="1" applyFont="1" applyFill="1" applyBorder="1" applyAlignment="1">
      <alignment horizontal="right"/>
    </xf>
    <xf numFmtId="4" fontId="38" fillId="14" borderId="3" xfId="0" applyNumberFormat="1" applyFont="1" applyFill="1" applyBorder="1" applyAlignment="1">
      <alignment horizontal="right"/>
    </xf>
    <xf numFmtId="0" fontId="39" fillId="4" borderId="3" xfId="0" quotePrefix="1" applyFont="1" applyFill="1" applyBorder="1" applyAlignment="1">
      <alignment horizontal="left" vertical="center"/>
    </xf>
    <xf numFmtId="0" fontId="12" fillId="14" borderId="3" xfId="0" quotePrefix="1" applyFont="1" applyFill="1" applyBorder="1" applyAlignment="1">
      <alignment horizontal="left" vertical="center"/>
    </xf>
    <xf numFmtId="0" fontId="10" fillId="13" borderId="3" xfId="0" quotePrefix="1" applyFont="1" applyFill="1" applyBorder="1" applyAlignment="1">
      <alignment horizontal="left" vertical="center"/>
    </xf>
    <xf numFmtId="0" fontId="12" fillId="12" borderId="3" xfId="0" applyFont="1" applyFill="1" applyBorder="1" applyAlignment="1">
      <alignment horizontal="left" vertical="center"/>
    </xf>
    <xf numFmtId="0" fontId="12" fillId="12" borderId="3" xfId="0" applyFont="1" applyFill="1" applyBorder="1" applyAlignment="1">
      <alignment vertical="center" wrapText="1"/>
    </xf>
    <xf numFmtId="0" fontId="12" fillId="13" borderId="3" xfId="0" applyFont="1" applyFill="1" applyBorder="1" applyAlignment="1">
      <alignment vertical="center" wrapText="1"/>
    </xf>
    <xf numFmtId="0" fontId="10" fillId="14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27" fillId="0" borderId="3" xfId="0" applyFont="1" applyBorder="1"/>
    <xf numFmtId="0" fontId="28" fillId="0" borderId="3" xfId="0" applyFont="1" applyBorder="1"/>
    <xf numFmtId="0" fontId="29" fillId="0" borderId="3" xfId="0" applyFont="1" applyBorder="1" applyAlignment="1">
      <alignment vertical="top" wrapText="1"/>
    </xf>
    <xf numFmtId="0" fontId="28" fillId="0" borderId="3" xfId="0" applyFont="1" applyBorder="1" applyAlignment="1">
      <alignment vertical="top" wrapText="1"/>
    </xf>
    <xf numFmtId="4" fontId="28" fillId="0" borderId="3" xfId="0" applyNumberFormat="1" applyFont="1" applyBorder="1" applyAlignment="1">
      <alignment horizontal="right" wrapText="1"/>
    </xf>
    <xf numFmtId="0" fontId="29" fillId="14" borderId="3" xfId="0" applyFont="1" applyFill="1" applyBorder="1" applyAlignment="1">
      <alignment vertical="top" wrapText="1"/>
    </xf>
    <xf numFmtId="0" fontId="27" fillId="14" borderId="3" xfId="0" applyFont="1" applyFill="1" applyBorder="1" applyAlignment="1">
      <alignment vertical="top" wrapText="1"/>
    </xf>
    <xf numFmtId="4" fontId="27" fillId="14" borderId="3" xfId="0" applyNumberFormat="1" applyFont="1" applyFill="1" applyBorder="1" applyAlignment="1">
      <alignment horizontal="right" wrapText="1"/>
    </xf>
    <xf numFmtId="0" fontId="8" fillId="4" borderId="0" xfId="0" applyFont="1" applyFill="1" applyAlignment="1">
      <alignment horizontal="center" vertical="center" wrapText="1"/>
    </xf>
    <xf numFmtId="0" fontId="37" fillId="0" borderId="0" xfId="0" applyNumberFormat="1" applyFont="1" applyFill="1" applyBorder="1" applyAlignment="1" applyProtection="1">
      <alignment vertical="center" wrapText="1"/>
    </xf>
    <xf numFmtId="0" fontId="11" fillId="4" borderId="19" xfId="0" quotePrefix="1" applyFont="1" applyFill="1" applyBorder="1" applyAlignment="1">
      <alignment horizontal="left" vertical="center" wrapText="1" indent="1"/>
    </xf>
    <xf numFmtId="4" fontId="9" fillId="4" borderId="17" xfId="0" applyNumberFormat="1" applyFont="1" applyFill="1" applyBorder="1" applyAlignment="1">
      <alignment horizontal="right" vertical="center"/>
    </xf>
    <xf numFmtId="0" fontId="34" fillId="11" borderId="3" xfId="0" applyNumberFormat="1" applyFont="1" applyFill="1" applyBorder="1" applyAlignment="1" applyProtection="1">
      <alignment horizontal="center" vertical="center" wrapText="1"/>
    </xf>
    <xf numFmtId="0" fontId="40" fillId="0" borderId="0" xfId="0" applyFont="1" applyFill="1" applyAlignment="1">
      <alignment vertical="center" wrapText="1"/>
    </xf>
    <xf numFmtId="0" fontId="0" fillId="0" borderId="0" xfId="0"/>
    <xf numFmtId="0" fontId="12" fillId="12" borderId="15" xfId="0" applyFont="1" applyFill="1" applyBorder="1" applyAlignment="1">
      <alignment horizontal="left" vertical="center" wrapText="1"/>
    </xf>
    <xf numFmtId="0" fontId="9" fillId="15" borderId="12" xfId="0" applyFont="1" applyFill="1" applyBorder="1" applyAlignment="1">
      <alignment horizontal="center" vertical="center" wrapText="1"/>
    </xf>
    <xf numFmtId="0" fontId="9" fillId="15" borderId="15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4" fontId="12" fillId="12" borderId="11" xfId="0" applyNumberFormat="1" applyFont="1" applyFill="1" applyBorder="1" applyAlignment="1">
      <alignment horizontal="right" vertical="center" wrapText="1"/>
    </xf>
    <xf numFmtId="0" fontId="12" fillId="4" borderId="16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vertical="center" wrapText="1"/>
    </xf>
    <xf numFmtId="0" fontId="9" fillId="15" borderId="11" xfId="0" applyFont="1" applyFill="1" applyBorder="1" applyAlignment="1">
      <alignment horizontal="center" vertical="center" wrapText="1"/>
    </xf>
    <xf numFmtId="4" fontId="38" fillId="4" borderId="3" xfId="0" applyNumberFormat="1" applyFont="1" applyFill="1" applyBorder="1" applyAlignment="1">
      <alignment horizontal="right" vertical="center"/>
    </xf>
    <xf numFmtId="0" fontId="12" fillId="4" borderId="19" xfId="0" applyFont="1" applyFill="1" applyBorder="1" applyAlignment="1">
      <alignment horizontal="left" vertical="center" wrapText="1"/>
    </xf>
    <xf numFmtId="4" fontId="9" fillId="4" borderId="3" xfId="0" applyNumberFormat="1" applyFont="1" applyFill="1" applyBorder="1" applyAlignment="1">
      <alignment horizontal="right" vertical="center"/>
    </xf>
    <xf numFmtId="0" fontId="11" fillId="4" borderId="19" xfId="0" applyFont="1" applyFill="1" applyBorder="1" applyAlignment="1">
      <alignment horizontal="left" vertical="center" wrapText="1" indent="1"/>
    </xf>
    <xf numFmtId="0" fontId="11" fillId="4" borderId="21" xfId="0" applyFont="1" applyFill="1" applyBorder="1" applyAlignment="1">
      <alignment horizontal="left" vertical="center" wrapText="1" indent="1"/>
    </xf>
    <xf numFmtId="4" fontId="38" fillId="4" borderId="22" xfId="0" applyNumberFormat="1" applyFont="1" applyFill="1" applyBorder="1" applyAlignment="1">
      <alignment horizontal="right" vertical="center"/>
    </xf>
    <xf numFmtId="0" fontId="12" fillId="16" borderId="15" xfId="0" applyFont="1" applyFill="1" applyBorder="1" applyAlignment="1">
      <alignment horizontal="left" vertical="center" wrapText="1" indent="1"/>
    </xf>
    <xf numFmtId="4" fontId="29" fillId="16" borderId="11" xfId="0" applyNumberFormat="1" applyFont="1" applyFill="1" applyBorder="1" applyAlignment="1">
      <alignment horizontal="right" vertical="center"/>
    </xf>
    <xf numFmtId="0" fontId="40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37" fillId="0" borderId="0" xfId="0" applyFont="1"/>
    <xf numFmtId="4" fontId="9" fillId="4" borderId="3" xfId="0" applyNumberFormat="1" applyFont="1" applyFill="1" applyBorder="1" applyAlignment="1">
      <alignment horizontal="right"/>
    </xf>
    <xf numFmtId="4" fontId="29" fillId="0" borderId="27" xfId="0" applyNumberFormat="1" applyFont="1" applyBorder="1"/>
    <xf numFmtId="0" fontId="43" fillId="11" borderId="23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left" vertical="center" wrapText="1"/>
    </xf>
    <xf numFmtId="0" fontId="9" fillId="11" borderId="15" xfId="0" applyFont="1" applyFill="1" applyBorder="1" applyAlignment="1">
      <alignment horizontal="center" vertical="center" wrapText="1"/>
    </xf>
    <xf numFmtId="4" fontId="9" fillId="4" borderId="27" xfId="0" applyNumberFormat="1" applyFont="1" applyFill="1" applyBorder="1" applyAlignment="1">
      <alignment horizontal="right"/>
    </xf>
    <xf numFmtId="4" fontId="28" fillId="0" borderId="3" xfId="0" applyNumberFormat="1" applyFont="1" applyBorder="1"/>
    <xf numFmtId="0" fontId="11" fillId="4" borderId="19" xfId="0" quotePrefix="1" applyFont="1" applyFill="1" applyBorder="1" applyAlignment="1">
      <alignment horizontal="left" vertical="center" wrapText="1"/>
    </xf>
    <xf numFmtId="4" fontId="29" fillId="0" borderId="3" xfId="0" applyNumberFormat="1" applyFont="1" applyBorder="1"/>
    <xf numFmtId="0" fontId="43" fillId="11" borderId="24" xfId="0" applyFont="1" applyFill="1" applyBorder="1" applyAlignment="1">
      <alignment horizontal="center" vertical="center" wrapText="1"/>
    </xf>
    <xf numFmtId="0" fontId="43" fillId="11" borderId="25" xfId="0" applyFont="1" applyFill="1" applyBorder="1" applyAlignment="1">
      <alignment horizontal="center" vertical="center" wrapText="1"/>
    </xf>
    <xf numFmtId="0" fontId="11" fillId="4" borderId="28" xfId="0" quotePrefix="1" applyFont="1" applyFill="1" applyBorder="1" applyAlignment="1">
      <alignment horizontal="left" vertical="center" wrapText="1"/>
    </xf>
    <xf numFmtId="4" fontId="38" fillId="4" borderId="29" xfId="0" applyNumberFormat="1" applyFont="1" applyFill="1" applyBorder="1" applyAlignment="1">
      <alignment horizontal="right"/>
    </xf>
    <xf numFmtId="4" fontId="28" fillId="0" borderId="29" xfId="0" applyNumberFormat="1" applyFont="1" applyBorder="1"/>
    <xf numFmtId="0" fontId="40" fillId="0" borderId="0" xfId="0" applyNumberFormat="1" applyFont="1" applyFill="1" applyBorder="1" applyAlignment="1" applyProtection="1">
      <alignment horizontal="center" vertical="center" wrapText="1"/>
    </xf>
    <xf numFmtId="0" fontId="42" fillId="0" borderId="0" xfId="0" applyNumberFormat="1" applyFont="1" applyFill="1" applyBorder="1" applyAlignment="1" applyProtection="1">
      <alignment vertical="center" wrapText="1"/>
    </xf>
    <xf numFmtId="0" fontId="44" fillId="4" borderId="3" xfId="0" applyFont="1" applyFill="1" applyBorder="1" applyAlignment="1">
      <alignment horizontal="left" vertical="center" wrapText="1"/>
    </xf>
    <xf numFmtId="0" fontId="44" fillId="4" borderId="3" xfId="0" applyFont="1" applyFill="1" applyBorder="1" applyAlignment="1">
      <alignment vertical="center" wrapText="1"/>
    </xf>
    <xf numFmtId="0" fontId="44" fillId="4" borderId="3" xfId="0" applyFont="1" applyFill="1" applyBorder="1" applyAlignment="1">
      <alignment horizontal="left" vertical="center"/>
    </xf>
    <xf numFmtId="0" fontId="0" fillId="0" borderId="0" xfId="0"/>
    <xf numFmtId="0" fontId="11" fillId="4" borderId="3" xfId="0" quotePrefix="1" applyFont="1" applyFill="1" applyBorder="1" applyAlignment="1">
      <alignment horizontal="left" vertical="center"/>
    </xf>
    <xf numFmtId="0" fontId="34" fillId="16" borderId="11" xfId="0" applyNumberFormat="1" applyFont="1" applyFill="1" applyBorder="1" applyAlignment="1" applyProtection="1">
      <alignment horizontal="center" vertical="center" wrapText="1"/>
    </xf>
    <xf numFmtId="0" fontId="34" fillId="16" borderId="12" xfId="0" applyNumberFormat="1" applyFont="1" applyFill="1" applyBorder="1" applyAlignment="1" applyProtection="1">
      <alignment horizontal="center" vertical="center" wrapText="1"/>
    </xf>
    <xf numFmtId="0" fontId="43" fillId="12" borderId="14" xfId="0" applyFont="1" applyFill="1" applyBorder="1" applyAlignment="1">
      <alignment horizontal="center" vertical="center" wrapText="1"/>
    </xf>
    <xf numFmtId="0" fontId="40" fillId="0" borderId="0" xfId="0" applyNumberFormat="1" applyFont="1" applyFill="1" applyBorder="1" applyAlignment="1" applyProtection="1">
      <alignment vertical="center" wrapText="1"/>
    </xf>
    <xf numFmtId="0" fontId="24" fillId="12" borderId="17" xfId="0" applyFont="1" applyFill="1" applyBorder="1" applyAlignment="1">
      <alignment horizontal="center" vertical="center" wrapText="1"/>
    </xf>
    <xf numFmtId="0" fontId="24" fillId="16" borderId="15" xfId="0" applyFont="1" applyFill="1" applyBorder="1" applyAlignment="1">
      <alignment horizontal="center" vertical="center" wrapText="1"/>
    </xf>
    <xf numFmtId="1" fontId="47" fillId="4" borderId="3" xfId="4" applyNumberFormat="1" applyFont="1" applyFill="1" applyBorder="1" applyAlignment="1">
      <alignment horizontal="center" vertical="center" wrapText="1"/>
    </xf>
    <xf numFmtId="4" fontId="46" fillId="17" borderId="3" xfId="4" applyNumberFormat="1" applyFont="1" applyFill="1" applyBorder="1" applyAlignment="1">
      <alignment horizontal="right" vertical="center" wrapText="1"/>
    </xf>
    <xf numFmtId="4" fontId="29" fillId="18" borderId="3" xfId="1" applyNumberFormat="1" applyFont="1" applyFill="1" applyBorder="1" applyAlignment="1" applyProtection="1">
      <alignment horizontal="right" vertical="center" wrapText="1"/>
    </xf>
    <xf numFmtId="4" fontId="29" fillId="19" borderId="3" xfId="1" applyNumberFormat="1" applyFont="1" applyFill="1" applyBorder="1" applyAlignment="1" applyProtection="1">
      <alignment horizontal="right" vertical="center" wrapText="1"/>
    </xf>
    <xf numFmtId="4" fontId="48" fillId="6" borderId="3" xfId="4" applyNumberFormat="1" applyFont="1" applyFill="1" applyBorder="1" applyAlignment="1">
      <alignment horizontal="right" vertical="center" wrapText="1"/>
    </xf>
    <xf numFmtId="4" fontId="49" fillId="4" borderId="3" xfId="4" applyNumberFormat="1" applyFont="1" applyFill="1" applyBorder="1" applyAlignment="1">
      <alignment horizontal="right" vertical="center" wrapText="1"/>
    </xf>
    <xf numFmtId="4" fontId="50" fillId="4" borderId="3" xfId="4" applyNumberFormat="1" applyFont="1" applyFill="1" applyBorder="1" applyAlignment="1">
      <alignment horizontal="right" vertical="center" wrapText="1"/>
    </xf>
    <xf numFmtId="0" fontId="50" fillId="4" borderId="1" xfId="4" applyFont="1" applyFill="1" applyBorder="1" applyAlignment="1">
      <alignment horizontal="left" vertical="center" wrapText="1"/>
    </xf>
    <xf numFmtId="0" fontId="50" fillId="4" borderId="4" xfId="4" applyFont="1" applyFill="1" applyBorder="1" applyAlignment="1">
      <alignment horizontal="left" vertical="center" wrapText="1"/>
    </xf>
    <xf numFmtId="4" fontId="52" fillId="6" borderId="3" xfId="4" applyNumberFormat="1" applyFont="1" applyFill="1" applyBorder="1" applyAlignment="1">
      <alignment horizontal="right" vertical="center" wrapText="1"/>
    </xf>
    <xf numFmtId="0" fontId="50" fillId="4" borderId="1" xfId="4" applyFont="1" applyFill="1" applyBorder="1" applyAlignment="1">
      <alignment horizontal="left" vertical="center"/>
    </xf>
    <xf numFmtId="0" fontId="50" fillId="4" borderId="2" xfId="4" applyFont="1" applyFill="1" applyBorder="1" applyAlignment="1">
      <alignment horizontal="left" vertical="center"/>
    </xf>
    <xf numFmtId="0" fontId="50" fillId="4" borderId="4" xfId="4" applyFont="1" applyFill="1" applyBorder="1" applyAlignment="1">
      <alignment horizontal="left" vertical="center"/>
    </xf>
    <xf numFmtId="4" fontId="47" fillId="4" borderId="3" xfId="4" applyNumberFormat="1" applyFont="1" applyFill="1" applyBorder="1" applyAlignment="1">
      <alignment horizontal="right" vertical="center" wrapText="1"/>
    </xf>
    <xf numFmtId="4" fontId="49" fillId="0" borderId="3" xfId="4" applyNumberFormat="1" applyFont="1" applyBorder="1" applyAlignment="1">
      <alignment horizontal="right" vertical="center" wrapText="1"/>
    </xf>
    <xf numFmtId="4" fontId="51" fillId="4" borderId="3" xfId="4" applyNumberFormat="1" applyFont="1" applyFill="1" applyBorder="1" applyAlignment="1">
      <alignment horizontal="right" vertical="center" wrapText="1"/>
    </xf>
    <xf numFmtId="4" fontId="41" fillId="18" borderId="3" xfId="1" applyNumberFormat="1" applyFont="1" applyFill="1" applyBorder="1" applyAlignment="1" applyProtection="1">
      <alignment horizontal="right" vertical="center" wrapText="1"/>
    </xf>
    <xf numFmtId="0" fontId="47" fillId="4" borderId="3" xfId="4" applyFont="1" applyFill="1" applyBorder="1" applyAlignment="1">
      <alignment horizontal="center" vertical="center" wrapText="1"/>
    </xf>
    <xf numFmtId="0" fontId="46" fillId="17" borderId="1" xfId="4" applyFont="1" applyFill="1" applyBorder="1" applyAlignment="1">
      <alignment horizontal="left" vertical="center" wrapText="1"/>
    </xf>
    <xf numFmtId="10" fontId="29" fillId="17" borderId="1" xfId="4" applyNumberFormat="1" applyFont="1" applyFill="1" applyBorder="1" applyAlignment="1">
      <alignment vertical="center" wrapText="1"/>
    </xf>
    <xf numFmtId="10" fontId="29" fillId="17" borderId="2" xfId="4" applyNumberFormat="1" applyFont="1" applyFill="1" applyBorder="1" applyAlignment="1">
      <alignment vertical="center" wrapText="1"/>
    </xf>
    <xf numFmtId="4" fontId="9" fillId="4" borderId="18" xfId="0" applyNumberFormat="1" applyFont="1" applyFill="1" applyBorder="1" applyAlignment="1">
      <alignment horizontal="right" vertical="center"/>
    </xf>
    <xf numFmtId="4" fontId="29" fillId="16" borderId="12" xfId="0" applyNumberFormat="1" applyFont="1" applyFill="1" applyBorder="1" applyAlignment="1">
      <alignment horizontal="right" vertical="center"/>
    </xf>
    <xf numFmtId="0" fontId="50" fillId="4" borderId="1" xfId="4" applyFont="1" applyFill="1" applyBorder="1" applyAlignment="1">
      <alignment horizontal="left" vertical="center" wrapText="1"/>
    </xf>
    <xf numFmtId="0" fontId="50" fillId="4" borderId="4" xfId="4" applyFont="1" applyFill="1" applyBorder="1" applyAlignment="1">
      <alignment horizontal="left" vertical="center" wrapText="1"/>
    </xf>
    <xf numFmtId="0" fontId="28" fillId="0" borderId="3" xfId="0" applyFont="1" applyBorder="1" applyAlignment="1">
      <alignment horizontal="left"/>
    </xf>
    <xf numFmtId="0" fontId="28" fillId="0" borderId="3" xfId="0" applyFont="1" applyBorder="1" applyAlignment="1">
      <alignment horizontal="left" vertical="top" wrapText="1"/>
    </xf>
    <xf numFmtId="0" fontId="55" fillId="0" borderId="0" xfId="0" applyFont="1" applyAlignment="1">
      <alignment vertical="center"/>
    </xf>
    <xf numFmtId="0" fontId="33" fillId="0" borderId="0" xfId="0" applyNumberFormat="1" applyFont="1" applyFill="1" applyBorder="1" applyAlignment="1" applyProtection="1">
      <alignment horizontal="center" vertical="center" wrapText="1"/>
    </xf>
    <xf numFmtId="0" fontId="40" fillId="0" borderId="0" xfId="0" applyNumberFormat="1" applyFont="1" applyFill="1" applyBorder="1" applyAlignment="1" applyProtection="1">
      <alignment horizontal="center" vertical="center" wrapText="1"/>
    </xf>
    <xf numFmtId="0" fontId="50" fillId="4" borderId="1" xfId="4" applyFont="1" applyFill="1" applyBorder="1" applyAlignment="1">
      <alignment horizontal="left" vertical="center" wrapText="1"/>
    </xf>
    <xf numFmtId="0" fontId="50" fillId="4" borderId="4" xfId="4" applyFont="1" applyFill="1" applyBorder="1" applyAlignment="1">
      <alignment horizontal="left" vertical="center" wrapText="1"/>
    </xf>
    <xf numFmtId="0" fontId="49" fillId="4" borderId="4" xfId="4" applyFont="1" applyFill="1" applyBorder="1" applyAlignment="1">
      <alignment horizontal="left" vertical="center" wrapText="1"/>
    </xf>
    <xf numFmtId="0" fontId="50" fillId="4" borderId="1" xfId="4" applyFont="1" applyFill="1" applyBorder="1" applyAlignment="1">
      <alignment horizontal="left" vertical="center"/>
    </xf>
    <xf numFmtId="0" fontId="50" fillId="4" borderId="2" xfId="4" applyFont="1" applyFill="1" applyBorder="1" applyAlignment="1">
      <alignment horizontal="left" vertical="center"/>
    </xf>
    <xf numFmtId="0" fontId="50" fillId="4" borderId="4" xfId="4" applyFont="1" applyFill="1" applyBorder="1" applyAlignment="1">
      <alignment horizontal="left" vertical="center"/>
    </xf>
    <xf numFmtId="0" fontId="4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2" fontId="45" fillId="4" borderId="3" xfId="0" applyNumberFormat="1" applyFont="1" applyFill="1" applyBorder="1" applyAlignment="1">
      <alignment horizontal="center" vertical="center"/>
    </xf>
    <xf numFmtId="2" fontId="45" fillId="4" borderId="3" xfId="0" applyNumberFormat="1" applyFont="1" applyFill="1" applyBorder="1" applyAlignment="1">
      <alignment horizontal="center"/>
    </xf>
    <xf numFmtId="2" fontId="51" fillId="0" borderId="3" xfId="0" applyNumberFormat="1" applyFont="1" applyBorder="1" applyAlignment="1">
      <alignment horizontal="center"/>
    </xf>
    <xf numFmtId="0" fontId="47" fillId="0" borderId="3" xfId="0" applyFont="1" applyBorder="1"/>
    <xf numFmtId="2" fontId="25" fillId="0" borderId="3" xfId="0" applyNumberFormat="1" applyFont="1" applyBorder="1" applyAlignment="1">
      <alignment horizontal="center" vertical="center"/>
    </xf>
    <xf numFmtId="0" fontId="34" fillId="11" borderId="27" xfId="0" applyNumberFormat="1" applyFont="1" applyFill="1" applyBorder="1" applyAlignment="1" applyProtection="1">
      <alignment horizontal="center" vertical="center" wrapText="1"/>
    </xf>
    <xf numFmtId="0" fontId="34" fillId="11" borderId="35" xfId="0" applyNumberFormat="1" applyFont="1" applyFill="1" applyBorder="1" applyAlignment="1" applyProtection="1">
      <alignment horizontal="center" vertical="center" wrapText="1"/>
    </xf>
    <xf numFmtId="0" fontId="34" fillId="4" borderId="11" xfId="0" applyNumberFormat="1" applyFont="1" applyFill="1" applyBorder="1" applyAlignment="1" applyProtection="1">
      <alignment horizontal="center" vertical="center" wrapText="1"/>
    </xf>
    <xf numFmtId="0" fontId="34" fillId="4" borderId="12" xfId="0" applyNumberFormat="1" applyFont="1" applyFill="1" applyBorder="1" applyAlignment="1" applyProtection="1">
      <alignment horizontal="center" vertical="center" wrapText="1"/>
    </xf>
    <xf numFmtId="4" fontId="35" fillId="0" borderId="20" xfId="0" applyNumberFormat="1" applyFont="1" applyBorder="1" applyAlignment="1">
      <alignment horizontal="right"/>
    </xf>
    <xf numFmtId="4" fontId="34" fillId="5" borderId="20" xfId="0" applyNumberFormat="1" applyFont="1" applyFill="1" applyBorder="1" applyAlignment="1">
      <alignment horizontal="right"/>
    </xf>
    <xf numFmtId="4" fontId="34" fillId="5" borderId="29" xfId="0" applyNumberFormat="1" applyFont="1" applyFill="1" applyBorder="1" applyAlignment="1">
      <alignment horizontal="right"/>
    </xf>
    <xf numFmtId="4" fontId="34" fillId="5" borderId="30" xfId="0" applyNumberFormat="1" applyFont="1" applyFill="1" applyBorder="1" applyAlignment="1">
      <alignment horizontal="right"/>
    </xf>
    <xf numFmtId="4" fontId="35" fillId="0" borderId="17" xfId="0" applyNumberFormat="1" applyFont="1" applyBorder="1" applyAlignment="1">
      <alignment horizontal="right"/>
    </xf>
    <xf numFmtId="4" fontId="35" fillId="0" borderId="18" xfId="0" applyNumberFormat="1" applyFont="1" applyBorder="1" applyAlignment="1">
      <alignment horizontal="right"/>
    </xf>
    <xf numFmtId="4" fontId="35" fillId="4" borderId="13" xfId="0" quotePrefix="1" applyNumberFormat="1" applyFont="1" applyFill="1" applyBorder="1" applyAlignment="1">
      <alignment horizontal="right"/>
    </xf>
    <xf numFmtId="4" fontId="35" fillId="4" borderId="18" xfId="0" applyNumberFormat="1" applyFont="1" applyFill="1" applyBorder="1" applyAlignment="1" applyProtection="1">
      <alignment horizontal="right" wrapText="1"/>
    </xf>
    <xf numFmtId="0" fontId="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4" fontId="34" fillId="5" borderId="17" xfId="0" applyNumberFormat="1" applyFont="1" applyFill="1" applyBorder="1" applyAlignment="1">
      <alignment horizontal="right"/>
    </xf>
    <xf numFmtId="4" fontId="35" fillId="0" borderId="20" xfId="0" applyNumberFormat="1" applyFont="1" applyFill="1" applyBorder="1" applyAlignment="1">
      <alignment horizontal="right"/>
    </xf>
    <xf numFmtId="0" fontId="34" fillId="5" borderId="36" xfId="0" applyFont="1" applyFill="1" applyBorder="1" applyAlignment="1">
      <alignment horizontal="left" vertical="center"/>
    </xf>
    <xf numFmtId="4" fontId="34" fillId="5" borderId="18" xfId="0" applyNumberFormat="1" applyFont="1" applyFill="1" applyBorder="1" applyAlignment="1">
      <alignment horizontal="right"/>
    </xf>
    <xf numFmtId="0" fontId="57" fillId="0" borderId="0" xfId="0" applyFont="1" applyFill="1"/>
    <xf numFmtId="0" fontId="0" fillId="0" borderId="0" xfId="0" applyFill="1"/>
    <xf numFmtId="0" fontId="12" fillId="12" borderId="40" xfId="0" applyFont="1" applyFill="1" applyBorder="1" applyAlignment="1">
      <alignment horizontal="left" vertical="center" wrapText="1"/>
    </xf>
    <xf numFmtId="4" fontId="9" fillId="12" borderId="41" xfId="0" applyNumberFormat="1" applyFont="1" applyFill="1" applyBorder="1" applyAlignment="1">
      <alignment horizontal="right" vertical="center"/>
    </xf>
    <xf numFmtId="0" fontId="11" fillId="4" borderId="3" xfId="0" applyFont="1" applyFill="1" applyBorder="1" applyAlignment="1">
      <alignment horizontal="left" vertical="center" wrapText="1" indent="1"/>
    </xf>
    <xf numFmtId="4" fontId="7" fillId="4" borderId="3" xfId="0" applyNumberFormat="1" applyFont="1" applyFill="1" applyBorder="1" applyAlignment="1">
      <alignment horizontal="right" vertical="center"/>
    </xf>
    <xf numFmtId="4" fontId="7" fillId="4" borderId="22" xfId="0" applyNumberFormat="1" applyFont="1" applyFill="1" applyBorder="1" applyAlignment="1">
      <alignment horizontal="right" vertical="center"/>
    </xf>
    <xf numFmtId="4" fontId="58" fillId="4" borderId="22" xfId="0" applyNumberFormat="1" applyFont="1" applyFill="1" applyBorder="1" applyAlignment="1">
      <alignment horizontal="right" vertical="center"/>
    </xf>
    <xf numFmtId="4" fontId="60" fillId="4" borderId="3" xfId="4" applyNumberFormat="1" applyFont="1" applyFill="1" applyBorder="1" applyAlignment="1">
      <alignment horizontal="right" vertical="center" wrapText="1"/>
    </xf>
    <xf numFmtId="4" fontId="44" fillId="4" borderId="3" xfId="4" applyNumberFormat="1" applyFont="1" applyFill="1" applyBorder="1" applyAlignment="1">
      <alignment horizontal="right" vertical="center" wrapText="1"/>
    </xf>
    <xf numFmtId="0" fontId="59" fillId="0" borderId="0" xfId="0" applyFont="1"/>
    <xf numFmtId="0" fontId="33" fillId="0" borderId="0" xfId="0" applyNumberFormat="1" applyFont="1" applyFill="1" applyBorder="1" applyAlignment="1" applyProtection="1">
      <alignment horizontal="center" vertical="center" wrapText="1"/>
    </xf>
    <xf numFmtId="4" fontId="35" fillId="4" borderId="18" xfId="0" quotePrefix="1" applyNumberFormat="1" applyFont="1" applyFill="1" applyBorder="1" applyAlignment="1">
      <alignment horizontal="right"/>
    </xf>
    <xf numFmtId="4" fontId="34" fillId="5" borderId="38" xfId="0" quotePrefix="1" applyNumberFormat="1" applyFont="1" applyFill="1" applyBorder="1" applyAlignment="1">
      <alignment horizontal="right"/>
    </xf>
    <xf numFmtId="4" fontId="34" fillId="5" borderId="30" xfId="0" quotePrefix="1" applyNumberFormat="1" applyFont="1" applyFill="1" applyBorder="1" applyAlignment="1">
      <alignment horizontal="right"/>
    </xf>
    <xf numFmtId="0" fontId="50" fillId="4" borderId="1" xfId="4" applyFont="1" applyFill="1" applyBorder="1" applyAlignment="1">
      <alignment horizontal="left" vertical="center" wrapText="1"/>
    </xf>
    <xf numFmtId="0" fontId="50" fillId="4" borderId="4" xfId="4" applyFont="1" applyFill="1" applyBorder="1" applyAlignment="1">
      <alignment horizontal="left" vertical="center" wrapText="1"/>
    </xf>
    <xf numFmtId="0" fontId="61" fillId="0" borderId="0" xfId="0" applyFont="1"/>
    <xf numFmtId="0" fontId="32" fillId="0" borderId="0" xfId="0" applyFont="1" applyAlignment="1">
      <alignment horizontal="center" vertical="center" wrapText="1"/>
    </xf>
    <xf numFmtId="0" fontId="34" fillId="0" borderId="36" xfId="0" quotePrefix="1" applyFont="1" applyBorder="1" applyAlignment="1">
      <alignment horizontal="left" vertical="center"/>
    </xf>
    <xf numFmtId="0" fontId="34" fillId="0" borderId="1" xfId="0" quotePrefix="1" applyFont="1" applyBorder="1" applyAlignment="1">
      <alignment horizontal="left" vertical="center"/>
    </xf>
    <xf numFmtId="0" fontId="33" fillId="0" borderId="0" xfId="0" applyNumberFormat="1" applyFont="1" applyFill="1" applyBorder="1" applyAlignment="1" applyProtection="1">
      <alignment horizontal="center" vertical="center" wrapText="1"/>
    </xf>
    <xf numFmtId="0" fontId="34" fillId="5" borderId="39" xfId="0" applyNumberFormat="1" applyFont="1" applyFill="1" applyBorder="1" applyAlignment="1" applyProtection="1">
      <alignment horizontal="left" vertical="center" wrapText="1"/>
    </xf>
    <xf numFmtId="0" fontId="34" fillId="5" borderId="13" xfId="0" applyNumberFormat="1" applyFont="1" applyFill="1" applyBorder="1" applyAlignment="1" applyProtection="1">
      <alignment horizontal="left" vertical="center" wrapText="1"/>
    </xf>
    <xf numFmtId="0" fontId="34" fillId="0" borderId="36" xfId="0" applyNumberFormat="1" applyFont="1" applyFill="1" applyBorder="1" applyAlignment="1" applyProtection="1">
      <alignment horizontal="left" vertical="center" wrapText="1"/>
    </xf>
    <xf numFmtId="0" fontId="34" fillId="0" borderId="1" xfId="0" applyNumberFormat="1" applyFont="1" applyFill="1" applyBorder="1" applyAlignment="1" applyProtection="1">
      <alignment horizontal="left" vertical="center" wrapText="1"/>
    </xf>
    <xf numFmtId="0" fontId="34" fillId="0" borderId="36" xfId="0" quotePrefix="1" applyFont="1" applyFill="1" applyBorder="1" applyAlignment="1">
      <alignment horizontal="left" vertical="center"/>
    </xf>
    <xf numFmtId="0" fontId="34" fillId="0" borderId="1" xfId="0" quotePrefix="1" applyFont="1" applyFill="1" applyBorder="1" applyAlignment="1">
      <alignment horizontal="left" vertical="center"/>
    </xf>
    <xf numFmtId="0" fontId="34" fillId="0" borderId="36" xfId="0" quotePrefix="1" applyNumberFormat="1" applyFont="1" applyFill="1" applyBorder="1" applyAlignment="1" applyProtection="1">
      <alignment horizontal="left" vertical="center" wrapText="1"/>
    </xf>
    <xf numFmtId="0" fontId="34" fillId="0" borderId="1" xfId="0" quotePrefix="1" applyNumberFormat="1" applyFont="1" applyFill="1" applyBorder="1" applyAlignment="1" applyProtection="1">
      <alignment horizontal="left" vertical="center" wrapText="1"/>
    </xf>
    <xf numFmtId="0" fontId="34" fillId="5" borderId="37" xfId="0" quotePrefix="1" applyNumberFormat="1" applyFont="1" applyFill="1" applyBorder="1" applyAlignment="1" applyProtection="1">
      <alignment horizontal="left" vertical="center" wrapText="1"/>
    </xf>
    <xf numFmtId="0" fontId="34" fillId="5" borderId="38" xfId="0" quotePrefix="1" applyNumberFormat="1" applyFont="1" applyFill="1" applyBorder="1" applyAlignment="1" applyProtection="1">
      <alignment horizontal="left" vertical="center" wrapText="1"/>
    </xf>
    <xf numFmtId="0" fontId="34" fillId="0" borderId="39" xfId="0" quotePrefix="1" applyFont="1" applyBorder="1" applyAlignment="1">
      <alignment horizontal="left" vertical="center"/>
    </xf>
    <xf numFmtId="0" fontId="34" fillId="0" borderId="13" xfId="0" quotePrefix="1" applyFont="1" applyBorder="1" applyAlignment="1">
      <alignment horizontal="left" vertical="center"/>
    </xf>
    <xf numFmtId="0" fontId="34" fillId="0" borderId="9" xfId="0" quotePrefix="1" applyFont="1" applyBorder="1" applyAlignment="1">
      <alignment horizontal="center" vertical="center" wrapText="1"/>
    </xf>
    <xf numFmtId="0" fontId="34" fillId="0" borderId="10" xfId="0" quotePrefix="1" applyFont="1" applyBorder="1" applyAlignment="1">
      <alignment horizontal="center" vertical="center" wrapText="1"/>
    </xf>
    <xf numFmtId="0" fontId="34" fillId="0" borderId="31" xfId="0" quotePrefix="1" applyFont="1" applyBorder="1" applyAlignment="1">
      <alignment horizontal="center" vertical="center" wrapText="1"/>
    </xf>
    <xf numFmtId="0" fontId="34" fillId="4" borderId="39" xfId="0" applyNumberFormat="1" applyFont="1" applyFill="1" applyBorder="1" applyAlignment="1" applyProtection="1">
      <alignment horizontal="left" vertical="center" wrapText="1"/>
    </xf>
    <xf numFmtId="0" fontId="34" fillId="4" borderId="13" xfId="0" applyNumberFormat="1" applyFont="1" applyFill="1" applyBorder="1" applyAlignment="1" applyProtection="1">
      <alignment horizontal="left" vertical="center" wrapText="1"/>
    </xf>
    <xf numFmtId="0" fontId="34" fillId="5" borderId="36" xfId="0" quotePrefix="1" applyNumberFormat="1" applyFont="1" applyFill="1" applyBorder="1" applyAlignment="1" applyProtection="1">
      <alignment horizontal="left" vertical="center" wrapText="1"/>
    </xf>
    <xf numFmtId="0" fontId="34" fillId="5" borderId="1" xfId="0" quotePrefix="1" applyNumberFormat="1" applyFont="1" applyFill="1" applyBorder="1" applyAlignment="1" applyProtection="1">
      <alignment horizontal="left" vertical="center" wrapText="1"/>
    </xf>
    <xf numFmtId="0" fontId="34" fillId="4" borderId="36" xfId="0" applyNumberFormat="1" applyFont="1" applyFill="1" applyBorder="1" applyAlignment="1" applyProtection="1">
      <alignment horizontal="left" vertical="center" wrapText="1"/>
    </xf>
    <xf numFmtId="0" fontId="34" fillId="4" borderId="2" xfId="0" applyNumberFormat="1" applyFont="1" applyFill="1" applyBorder="1" applyAlignment="1" applyProtection="1">
      <alignment horizontal="left" vertical="center" wrapText="1"/>
    </xf>
    <xf numFmtId="0" fontId="34" fillId="4" borderId="4" xfId="0" applyNumberFormat="1" applyFont="1" applyFill="1" applyBorder="1" applyAlignment="1" applyProtection="1">
      <alignment horizontal="left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40" fillId="0" borderId="0" xfId="0" applyNumberFormat="1" applyFont="1" applyFill="1" applyBorder="1" applyAlignment="1" applyProtection="1">
      <alignment horizontal="center" vertical="center" wrapText="1"/>
    </xf>
    <xf numFmtId="0" fontId="43" fillId="16" borderId="9" xfId="0" applyFont="1" applyFill="1" applyBorder="1" applyAlignment="1">
      <alignment horizontal="center" vertical="center" wrapText="1"/>
    </xf>
    <xf numFmtId="0" fontId="43" fillId="16" borderId="10" xfId="0" applyFont="1" applyFill="1" applyBorder="1" applyAlignment="1">
      <alignment horizontal="center" vertical="center" wrapText="1"/>
    </xf>
    <xf numFmtId="0" fontId="43" fillId="16" borderId="31" xfId="0" applyFont="1" applyFill="1" applyBorder="1" applyAlignment="1">
      <alignment horizontal="center" vertical="center" wrapText="1"/>
    </xf>
    <xf numFmtId="0" fontId="43" fillId="12" borderId="13" xfId="0" applyFont="1" applyFill="1" applyBorder="1" applyAlignment="1">
      <alignment horizontal="center" vertical="center" wrapText="1"/>
    </xf>
    <xf numFmtId="0" fontId="43" fillId="12" borderId="5" xfId="0" applyFont="1" applyFill="1" applyBorder="1" applyAlignment="1">
      <alignment horizontal="center" vertical="center" wrapText="1"/>
    </xf>
    <xf numFmtId="0" fontId="43" fillId="12" borderId="14" xfId="0" applyFont="1" applyFill="1" applyBorder="1" applyAlignment="1">
      <alignment horizontal="center" vertical="center" wrapText="1"/>
    </xf>
    <xf numFmtId="0" fontId="49" fillId="4" borderId="1" xfId="4" applyFont="1" applyFill="1" applyBorder="1" applyAlignment="1">
      <alignment horizontal="left" vertical="center" wrapText="1"/>
    </xf>
    <xf numFmtId="0" fontId="49" fillId="4" borderId="4" xfId="4" applyFont="1" applyFill="1" applyBorder="1" applyAlignment="1">
      <alignment horizontal="left" vertical="center" wrapText="1"/>
    </xf>
    <xf numFmtId="0" fontId="49" fillId="4" borderId="2" xfId="4" applyFont="1" applyFill="1" applyBorder="1" applyAlignment="1">
      <alignment horizontal="left" vertical="center" wrapText="1"/>
    </xf>
    <xf numFmtId="0" fontId="50" fillId="4" borderId="3" xfId="4" applyFont="1" applyFill="1" applyBorder="1" applyAlignment="1">
      <alignment horizontal="left" vertical="center" wrapText="1"/>
    </xf>
    <xf numFmtId="0" fontId="50" fillId="4" borderId="1" xfId="4" applyFont="1" applyFill="1" applyBorder="1" applyAlignment="1">
      <alignment horizontal="left" vertical="center" wrapText="1"/>
    </xf>
    <xf numFmtId="0" fontId="50" fillId="4" borderId="4" xfId="4" applyFont="1" applyFill="1" applyBorder="1" applyAlignment="1">
      <alignment horizontal="left" vertical="center" wrapText="1"/>
    </xf>
    <xf numFmtId="0" fontId="50" fillId="4" borderId="2" xfId="4" applyFont="1" applyFill="1" applyBorder="1" applyAlignment="1">
      <alignment horizontal="left" vertical="center" wrapText="1"/>
    </xf>
    <xf numFmtId="0" fontId="49" fillId="4" borderId="3" xfId="4" applyFont="1" applyFill="1" applyBorder="1" applyAlignment="1">
      <alignment horizontal="left" vertical="center" wrapText="1"/>
    </xf>
    <xf numFmtId="0" fontId="48" fillId="6" borderId="3" xfId="2" applyNumberFormat="1" applyFont="1" applyFill="1" applyBorder="1" applyAlignment="1" applyProtection="1">
      <alignment horizontal="left" vertical="center" wrapText="1"/>
    </xf>
    <xf numFmtId="0" fontId="48" fillId="6" borderId="3" xfId="4" applyFont="1" applyFill="1" applyBorder="1" applyAlignment="1">
      <alignment horizontal="left" vertical="center" wrapText="1"/>
    </xf>
    <xf numFmtId="0" fontId="52" fillId="6" borderId="3" xfId="4" applyFont="1" applyFill="1" applyBorder="1" applyAlignment="1">
      <alignment horizontal="left" vertical="center" wrapText="1"/>
    </xf>
    <xf numFmtId="0" fontId="46" fillId="4" borderId="32" xfId="4" applyFont="1" applyFill="1" applyBorder="1" applyAlignment="1">
      <alignment horizontal="center" vertical="center" wrapText="1"/>
    </xf>
    <xf numFmtId="0" fontId="46" fillId="4" borderId="33" xfId="4" applyFont="1" applyFill="1" applyBorder="1" applyAlignment="1">
      <alignment horizontal="center" vertical="center" wrapText="1"/>
    </xf>
    <xf numFmtId="0" fontId="46" fillId="4" borderId="34" xfId="4" applyFont="1" applyFill="1" applyBorder="1" applyAlignment="1">
      <alignment horizontal="center" vertical="center" wrapText="1"/>
    </xf>
    <xf numFmtId="0" fontId="46" fillId="4" borderId="13" xfId="4" applyFont="1" applyFill="1" applyBorder="1" applyAlignment="1">
      <alignment horizontal="center" vertical="center" wrapText="1"/>
    </xf>
    <xf numFmtId="0" fontId="46" fillId="4" borderId="5" xfId="4" applyFont="1" applyFill="1" applyBorder="1" applyAlignment="1">
      <alignment horizontal="center" vertical="center" wrapText="1"/>
    </xf>
    <xf numFmtId="0" fontId="46" fillId="4" borderId="14" xfId="4" applyFont="1" applyFill="1" applyBorder="1" applyAlignment="1">
      <alignment horizontal="center" vertical="center" wrapText="1"/>
    </xf>
    <xf numFmtId="4" fontId="54" fillId="0" borderId="22" xfId="4" applyNumberFormat="1" applyFont="1" applyFill="1" applyBorder="1" applyAlignment="1">
      <alignment horizontal="center" vertical="center" wrapText="1"/>
    </xf>
    <xf numFmtId="4" fontId="54" fillId="0" borderId="17" xfId="4" applyNumberFormat="1" applyFont="1" applyFill="1" applyBorder="1" applyAlignment="1">
      <alignment horizontal="center" vertical="center" wrapText="1"/>
    </xf>
    <xf numFmtId="0" fontId="34" fillId="0" borderId="22" xfId="4" applyFont="1" applyFill="1" applyBorder="1" applyAlignment="1">
      <alignment horizontal="center" vertical="center" wrapText="1"/>
    </xf>
    <xf numFmtId="0" fontId="34" fillId="0" borderId="17" xfId="4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6" fillId="17" borderId="3" xfId="4" applyFont="1" applyFill="1" applyBorder="1" applyAlignment="1">
      <alignment horizontal="left" vertical="center" wrapText="1"/>
    </xf>
    <xf numFmtId="0" fontId="34" fillId="0" borderId="22" xfId="0" applyNumberFormat="1" applyFont="1" applyFill="1" applyBorder="1" applyAlignment="1" applyProtection="1">
      <alignment horizontal="center" vertical="center" wrapText="1"/>
    </xf>
    <xf numFmtId="0" fontId="34" fillId="0" borderId="17" xfId="0" applyNumberFormat="1" applyFont="1" applyFill="1" applyBorder="1" applyAlignment="1" applyProtection="1">
      <alignment horizontal="center" vertical="center" wrapText="1"/>
    </xf>
    <xf numFmtId="0" fontId="46" fillId="17" borderId="3" xfId="4" applyFont="1" applyFill="1" applyBorder="1" applyAlignment="1">
      <alignment horizontal="center" vertical="center" wrapText="1"/>
    </xf>
    <xf numFmtId="0" fontId="47" fillId="4" borderId="3" xfId="4" applyFont="1" applyFill="1" applyBorder="1" applyAlignment="1">
      <alignment horizontal="center" vertical="center" wrapText="1"/>
    </xf>
    <xf numFmtId="0" fontId="46" fillId="17" borderId="1" xfId="4" applyFont="1" applyFill="1" applyBorder="1" applyAlignment="1">
      <alignment horizontal="left" vertical="center" wrapText="1"/>
    </xf>
    <xf numFmtId="0" fontId="46" fillId="17" borderId="2" xfId="4" applyFont="1" applyFill="1" applyBorder="1" applyAlignment="1">
      <alignment horizontal="left" vertical="center" wrapText="1"/>
    </xf>
    <xf numFmtId="0" fontId="46" fillId="17" borderId="4" xfId="4" applyFont="1" applyFill="1" applyBorder="1" applyAlignment="1">
      <alignment horizontal="left" vertical="center" wrapText="1"/>
    </xf>
    <xf numFmtId="0" fontId="29" fillId="18" borderId="1" xfId="1" applyNumberFormat="1" applyFont="1" applyFill="1" applyBorder="1" applyAlignment="1" applyProtection="1">
      <alignment horizontal="left" vertical="center" wrapText="1"/>
    </xf>
    <xf numFmtId="0" fontId="29" fillId="18" borderId="2" xfId="1" applyNumberFormat="1" applyFont="1" applyFill="1" applyBorder="1" applyAlignment="1" applyProtection="1">
      <alignment horizontal="left" vertical="center" wrapText="1"/>
    </xf>
    <xf numFmtId="0" fontId="29" fillId="18" borderId="4" xfId="1" applyNumberFormat="1" applyFont="1" applyFill="1" applyBorder="1" applyAlignment="1" applyProtection="1">
      <alignment horizontal="left" vertical="center" wrapText="1"/>
    </xf>
    <xf numFmtId="0" fontId="29" fillId="19" borderId="3" xfId="1" applyNumberFormat="1" applyFont="1" applyFill="1" applyBorder="1" applyAlignment="1" applyProtection="1">
      <alignment horizontal="left" vertical="center" wrapText="1"/>
    </xf>
    <xf numFmtId="0" fontId="48" fillId="6" borderId="1" xfId="2" applyNumberFormat="1" applyFont="1" applyFill="1" applyBorder="1" applyAlignment="1" applyProtection="1">
      <alignment horizontal="left" vertical="center" wrapText="1"/>
    </xf>
    <xf numFmtId="0" fontId="48" fillId="6" borderId="4" xfId="2" applyNumberFormat="1" applyFont="1" applyFill="1" applyBorder="1" applyAlignment="1" applyProtection="1">
      <alignment horizontal="left" vertical="center" wrapText="1"/>
    </xf>
    <xf numFmtId="0" fontId="48" fillId="6" borderId="1" xfId="4" applyFont="1" applyFill="1" applyBorder="1" applyAlignment="1">
      <alignment horizontal="left" vertical="center" wrapText="1"/>
    </xf>
    <xf numFmtId="0" fontId="48" fillId="6" borderId="2" xfId="4" applyFont="1" applyFill="1" applyBorder="1" applyAlignment="1">
      <alignment horizontal="left" vertical="center" wrapText="1"/>
    </xf>
    <xf numFmtId="0" fontId="48" fillId="6" borderId="4" xfId="4" applyFont="1" applyFill="1" applyBorder="1" applyAlignment="1">
      <alignment horizontal="left" vertical="center" wrapText="1"/>
    </xf>
    <xf numFmtId="0" fontId="29" fillId="19" borderId="1" xfId="1" applyNumberFormat="1" applyFont="1" applyFill="1" applyBorder="1" applyAlignment="1" applyProtection="1">
      <alignment horizontal="left" vertical="center" wrapText="1"/>
    </xf>
    <xf numFmtId="0" fontId="29" fillId="19" borderId="4" xfId="1" applyNumberFormat="1" applyFont="1" applyFill="1" applyBorder="1" applyAlignment="1" applyProtection="1">
      <alignment horizontal="left" vertical="center" wrapText="1"/>
    </xf>
    <xf numFmtId="0" fontId="29" fillId="19" borderId="2" xfId="1" applyNumberFormat="1" applyFont="1" applyFill="1" applyBorder="1" applyAlignment="1" applyProtection="1">
      <alignment horizontal="left" vertical="center" wrapText="1"/>
    </xf>
    <xf numFmtId="0" fontId="50" fillId="4" borderId="1" xfId="4" applyFont="1" applyFill="1" applyBorder="1" applyAlignment="1">
      <alignment vertical="center" wrapText="1"/>
    </xf>
    <xf numFmtId="0" fontId="50" fillId="4" borderId="2" xfId="4" applyFont="1" applyFill="1" applyBorder="1" applyAlignment="1">
      <alignment vertical="center" wrapText="1"/>
    </xf>
    <xf numFmtId="0" fontId="50" fillId="4" borderId="4" xfId="4" applyFont="1" applyFill="1" applyBorder="1" applyAlignment="1">
      <alignment vertical="center" wrapText="1"/>
    </xf>
    <xf numFmtId="0" fontId="50" fillId="4" borderId="1" xfId="4" applyFont="1" applyFill="1" applyBorder="1" applyAlignment="1">
      <alignment horizontal="left" vertical="center"/>
    </xf>
    <xf numFmtId="0" fontId="50" fillId="4" borderId="2" xfId="4" applyFont="1" applyFill="1" applyBorder="1" applyAlignment="1">
      <alignment horizontal="left" vertical="center"/>
    </xf>
    <xf numFmtId="0" fontId="50" fillId="4" borderId="4" xfId="4" applyFont="1" applyFill="1" applyBorder="1" applyAlignment="1">
      <alignment horizontal="left" vertical="center"/>
    </xf>
    <xf numFmtId="0" fontId="52" fillId="6" borderId="1" xfId="4" applyFont="1" applyFill="1" applyBorder="1" applyAlignment="1">
      <alignment horizontal="left" vertical="center" wrapText="1"/>
    </xf>
    <xf numFmtId="0" fontId="52" fillId="6" borderId="2" xfId="4" applyFont="1" applyFill="1" applyBorder="1" applyAlignment="1">
      <alignment horizontal="left" vertical="center" wrapText="1"/>
    </xf>
    <xf numFmtId="0" fontId="52" fillId="6" borderId="4" xfId="4" applyFont="1" applyFill="1" applyBorder="1" applyAlignment="1">
      <alignment horizontal="left" vertical="center" wrapText="1"/>
    </xf>
    <xf numFmtId="0" fontId="53" fillId="4" borderId="2" xfId="4" applyFont="1" applyFill="1" applyBorder="1" applyAlignment="1">
      <alignment horizontal="left" vertical="center" wrapText="1"/>
    </xf>
    <xf numFmtId="0" fontId="53" fillId="4" borderId="4" xfId="4" applyFont="1" applyFill="1" applyBorder="1" applyAlignment="1">
      <alignment horizontal="left" vertical="center" wrapText="1"/>
    </xf>
    <xf numFmtId="0" fontId="50" fillId="4" borderId="1" xfId="4" applyFont="1" applyFill="1" applyBorder="1" applyAlignment="1">
      <alignment horizontal="left" vertical="top" wrapText="1"/>
    </xf>
    <xf numFmtId="0" fontId="50" fillId="4" borderId="2" xfId="4" applyFont="1" applyFill="1" applyBorder="1" applyAlignment="1">
      <alignment horizontal="left" vertical="top" wrapText="1"/>
    </xf>
    <xf numFmtId="0" fontId="50" fillId="4" borderId="4" xfId="4" applyFont="1" applyFill="1" applyBorder="1" applyAlignment="1">
      <alignment horizontal="left" vertical="top" wrapText="1"/>
    </xf>
    <xf numFmtId="0" fontId="49" fillId="0" borderId="3" xfId="4" applyFont="1" applyBorder="1" applyAlignment="1">
      <alignment horizontal="left" vertical="center" wrapText="1"/>
    </xf>
    <xf numFmtId="0" fontId="49" fillId="4" borderId="1" xfId="4" applyFont="1" applyFill="1" applyBorder="1" applyAlignment="1">
      <alignment horizontal="left" vertical="top" wrapText="1"/>
    </xf>
    <xf numFmtId="0" fontId="49" fillId="4" borderId="2" xfId="4" applyFont="1" applyFill="1" applyBorder="1" applyAlignment="1">
      <alignment horizontal="left" vertical="top" wrapText="1"/>
    </xf>
    <xf numFmtId="0" fontId="49" fillId="4" borderId="4" xfId="4" applyFont="1" applyFill="1" applyBorder="1" applyAlignment="1">
      <alignment horizontal="left" vertical="top" wrapText="1"/>
    </xf>
    <xf numFmtId="0" fontId="56" fillId="0" borderId="0" xfId="0" applyFont="1" applyFill="1" applyBorder="1" applyAlignment="1">
      <alignment horizontal="center"/>
    </xf>
  </cellXfs>
  <cellStyles count="17">
    <cellStyle name="Bad" xfId="1" builtinId="27"/>
    <cellStyle name="Bad 1" xfId="9" xr:uid="{00000000-0005-0000-0000-000001000000}"/>
    <cellStyle name="Good 1" xfId="10" xr:uid="{00000000-0005-0000-0000-000002000000}"/>
    <cellStyle name="Heading 1 1" xfId="11" xr:uid="{00000000-0005-0000-0000-000003000000}"/>
    <cellStyle name="Heading 2 1" xfId="12" xr:uid="{00000000-0005-0000-0000-000004000000}"/>
    <cellStyle name="Neutral" xfId="2" builtinId="28"/>
    <cellStyle name="Neutral 1" xfId="13" xr:uid="{00000000-0005-0000-0000-000006000000}"/>
    <cellStyle name="Normal" xfId="0" builtinId="0"/>
    <cellStyle name="Normalno 2" xfId="4" xr:uid="{00000000-0005-0000-0000-000008000000}"/>
    <cellStyle name="Normalno 2 2" xfId="14" xr:uid="{00000000-0005-0000-0000-000009000000}"/>
    <cellStyle name="Normalno 3" xfId="3" xr:uid="{00000000-0005-0000-0000-00000A000000}"/>
    <cellStyle name="Normalno 3 2" xfId="8" xr:uid="{00000000-0005-0000-0000-00000B000000}"/>
    <cellStyle name="Normalno 4" xfId="6" xr:uid="{00000000-0005-0000-0000-00000C000000}"/>
    <cellStyle name="Note 1" xfId="15" xr:uid="{00000000-0005-0000-0000-00000D000000}"/>
    <cellStyle name="Obično_List1" xfId="5" xr:uid="{00000000-0005-0000-0000-00000E000000}"/>
    <cellStyle name="Valuta 2" xfId="7" xr:uid="{00000000-0005-0000-0000-00000F000000}"/>
    <cellStyle name="Valuta 2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123825</xdr:rowOff>
    </xdr:from>
    <xdr:to>
      <xdr:col>0</xdr:col>
      <xdr:colOff>876300</xdr:colOff>
      <xdr:row>3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690AAA-958E-4A75-91D6-BE331C5EEF5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23825"/>
          <a:ext cx="466725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I20"/>
  <sheetViews>
    <sheetView topLeftCell="A4" workbookViewId="0">
      <selection activeCell="F7" sqref="F7"/>
    </sheetView>
  </sheetViews>
  <sheetFormatPr defaultRowHeight="15" x14ac:dyDescent="0.25"/>
  <cols>
    <col min="1" max="1" width="14.5703125" customWidth="1"/>
    <col min="2" max="2" width="30.85546875" customWidth="1"/>
  </cols>
  <sheetData>
    <row r="2" spans="1:9" ht="15.75" x14ac:dyDescent="0.25">
      <c r="A2" s="1"/>
      <c r="B2" s="2"/>
      <c r="C2" s="2"/>
      <c r="D2" s="2"/>
      <c r="E2" s="2"/>
      <c r="F2" s="2"/>
      <c r="G2" s="2"/>
      <c r="H2" s="2"/>
      <c r="I2" s="2"/>
    </row>
    <row r="3" spans="1:9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5.75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5.75" x14ac:dyDescent="0.25">
      <c r="A6" s="3" t="s">
        <v>0</v>
      </c>
      <c r="B6" s="1"/>
      <c r="C6" s="1"/>
      <c r="D6" s="1"/>
      <c r="E6" s="1"/>
      <c r="F6" s="1"/>
      <c r="G6" s="1"/>
      <c r="H6" s="1"/>
      <c r="I6" s="1"/>
    </row>
    <row r="7" spans="1:9" ht="15.75" x14ac:dyDescent="0.25">
      <c r="A7" s="3" t="s">
        <v>1</v>
      </c>
      <c r="B7" s="4"/>
      <c r="C7" s="4"/>
      <c r="D7" s="4"/>
      <c r="E7" s="4"/>
      <c r="F7" s="4"/>
      <c r="G7" s="4"/>
      <c r="H7" s="4"/>
      <c r="I7" s="4"/>
    </row>
    <row r="8" spans="1:9" ht="15.75" x14ac:dyDescent="0.25">
      <c r="A8" s="3" t="s">
        <v>2</v>
      </c>
      <c r="B8" s="5">
        <v>9021</v>
      </c>
      <c r="C8" s="4"/>
      <c r="D8" s="4"/>
      <c r="E8" s="4"/>
      <c r="F8" s="4"/>
      <c r="G8" s="4"/>
      <c r="H8" s="4"/>
      <c r="I8" s="4"/>
    </row>
    <row r="9" spans="1:9" ht="15.75" x14ac:dyDescent="0.25">
      <c r="A9" s="3" t="s">
        <v>3</v>
      </c>
      <c r="B9" s="5">
        <v>31</v>
      </c>
      <c r="C9" s="4"/>
      <c r="D9" s="4"/>
      <c r="E9" s="4"/>
      <c r="F9" s="4"/>
      <c r="G9" s="4"/>
      <c r="H9" s="4"/>
      <c r="I9" s="4"/>
    </row>
    <row r="10" spans="1:9" ht="15.75" x14ac:dyDescent="0.25">
      <c r="A10" s="3"/>
      <c r="B10" s="5"/>
      <c r="C10" s="4"/>
      <c r="D10" s="4"/>
      <c r="E10" s="4"/>
      <c r="F10" s="4"/>
      <c r="G10" s="4"/>
      <c r="H10" s="4"/>
      <c r="I10" s="4"/>
    </row>
    <row r="11" spans="1:9" ht="15.75" x14ac:dyDescent="0.25">
      <c r="A11" s="142" t="s">
        <v>4</v>
      </c>
      <c r="B11" s="193" t="s">
        <v>231</v>
      </c>
      <c r="C11" s="4"/>
      <c r="D11" s="4"/>
      <c r="E11" s="4"/>
      <c r="F11" s="4"/>
      <c r="G11" s="4"/>
      <c r="H11" s="4"/>
      <c r="I11" s="4"/>
    </row>
    <row r="12" spans="1:9" ht="15.75" x14ac:dyDescent="0.25">
      <c r="A12" s="142" t="s">
        <v>5</v>
      </c>
      <c r="B12" s="193" t="s">
        <v>232</v>
      </c>
      <c r="C12" s="4"/>
      <c r="D12" s="4"/>
      <c r="E12" s="4"/>
      <c r="F12" s="4"/>
      <c r="G12" s="4"/>
      <c r="H12" s="4"/>
      <c r="I12" s="4"/>
    </row>
    <row r="13" spans="1:9" ht="15.75" x14ac:dyDescent="0.25">
      <c r="A13" s="142" t="s">
        <v>233</v>
      </c>
      <c r="B13" s="193"/>
      <c r="C13" s="4"/>
      <c r="D13" s="4"/>
      <c r="E13" s="4"/>
      <c r="F13" s="4"/>
      <c r="G13" s="4"/>
      <c r="H13" s="4"/>
      <c r="I13" s="4"/>
    </row>
    <row r="14" spans="1:9" x14ac:dyDescent="0.25">
      <c r="B14" s="186"/>
    </row>
    <row r="16" spans="1:9" x14ac:dyDescent="0.25">
      <c r="A16" s="194" t="s">
        <v>207</v>
      </c>
      <c r="B16" s="194"/>
      <c r="C16" s="194"/>
      <c r="D16" s="194"/>
      <c r="E16" s="194"/>
      <c r="F16" s="194"/>
      <c r="G16" s="194"/>
      <c r="H16" s="194"/>
      <c r="I16" s="194"/>
    </row>
    <row r="17" spans="1:9" x14ac:dyDescent="0.25">
      <c r="A17" s="194"/>
      <c r="B17" s="194"/>
      <c r="C17" s="194"/>
      <c r="D17" s="194"/>
      <c r="E17" s="194"/>
      <c r="F17" s="194"/>
      <c r="G17" s="194"/>
      <c r="H17" s="194"/>
      <c r="I17" s="194"/>
    </row>
    <row r="18" spans="1:9" x14ac:dyDescent="0.25">
      <c r="A18" s="194"/>
      <c r="B18" s="194"/>
      <c r="C18" s="194"/>
      <c r="D18" s="194"/>
      <c r="E18" s="194"/>
      <c r="F18" s="194"/>
      <c r="G18" s="194"/>
      <c r="H18" s="194"/>
      <c r="I18" s="194"/>
    </row>
    <row r="19" spans="1:9" x14ac:dyDescent="0.25">
      <c r="A19" s="194"/>
      <c r="B19" s="194"/>
      <c r="C19" s="194"/>
      <c r="D19" s="194"/>
      <c r="E19" s="194"/>
      <c r="F19" s="194"/>
      <c r="G19" s="194"/>
      <c r="H19" s="194"/>
      <c r="I19" s="194"/>
    </row>
    <row r="20" spans="1:9" x14ac:dyDescent="0.25">
      <c r="A20" s="194"/>
      <c r="B20" s="194"/>
      <c r="C20" s="194"/>
      <c r="D20" s="194"/>
      <c r="E20" s="194"/>
      <c r="F20" s="194"/>
      <c r="G20" s="194"/>
      <c r="H20" s="194"/>
      <c r="I20" s="194"/>
    </row>
  </sheetData>
  <mergeCells count="1">
    <mergeCell ref="A16:I20"/>
  </mergeCells>
  <pageMargins left="0.7" right="0.7" top="0.75" bottom="0.75" header="0.3" footer="0.3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J37"/>
  <sheetViews>
    <sheetView zoomScale="70" zoomScaleNormal="70" workbookViewId="0">
      <selection sqref="A1:J37"/>
    </sheetView>
  </sheetViews>
  <sheetFormatPr defaultRowHeight="15" x14ac:dyDescent="0.25"/>
  <cols>
    <col min="5" max="5" width="16" customWidth="1"/>
    <col min="6" max="10" width="13.7109375" customWidth="1"/>
  </cols>
  <sheetData>
    <row r="1" spans="1:10" ht="54" customHeight="1" x14ac:dyDescent="0.25">
      <c r="A1" s="197" t="s">
        <v>207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 ht="18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197" t="s">
        <v>6</v>
      </c>
      <c r="B3" s="197"/>
      <c r="C3" s="197"/>
      <c r="D3" s="197"/>
      <c r="E3" s="197"/>
      <c r="F3" s="197"/>
      <c r="G3" s="197"/>
      <c r="H3" s="197"/>
      <c r="I3" s="197"/>
      <c r="J3" s="197"/>
    </row>
    <row r="4" spans="1:10" s="107" customFormat="1" ht="15.75" x14ac:dyDescent="0.25">
      <c r="A4" s="143"/>
      <c r="B4" s="143"/>
      <c r="C4" s="143"/>
      <c r="D4" s="143"/>
      <c r="E4" s="143"/>
      <c r="F4" s="143"/>
      <c r="G4" s="143"/>
      <c r="H4" s="143"/>
      <c r="I4" s="143"/>
      <c r="J4" s="143"/>
    </row>
    <row r="5" spans="1:10" s="107" customFormat="1" ht="15.75" x14ac:dyDescent="0.25">
      <c r="A5" s="197" t="s">
        <v>208</v>
      </c>
      <c r="B5" s="197"/>
      <c r="C5" s="197"/>
      <c r="D5" s="197"/>
      <c r="E5" s="197"/>
      <c r="F5" s="197"/>
      <c r="G5" s="197"/>
      <c r="H5" s="197"/>
      <c r="I5" s="197"/>
      <c r="J5" s="197"/>
    </row>
    <row r="6" spans="1:10" ht="18" x14ac:dyDescent="0.25">
      <c r="A6" s="10"/>
      <c r="B6" s="10"/>
      <c r="C6" s="10"/>
      <c r="D6" s="10"/>
      <c r="E6" s="10"/>
      <c r="F6" s="10"/>
      <c r="G6" s="10"/>
      <c r="H6" s="10"/>
      <c r="I6" s="11"/>
      <c r="J6" s="11"/>
    </row>
    <row r="7" spans="1:10" ht="15.75" x14ac:dyDescent="0.25">
      <c r="A7" s="197" t="s">
        <v>7</v>
      </c>
      <c r="B7" s="197"/>
      <c r="C7" s="197"/>
      <c r="D7" s="197"/>
      <c r="E7" s="197"/>
      <c r="F7" s="197"/>
      <c r="G7" s="197"/>
      <c r="H7" s="197"/>
      <c r="I7" s="197"/>
      <c r="J7" s="197"/>
    </row>
    <row r="8" spans="1:10" ht="18.75" thickBot="1" x14ac:dyDescent="0.3">
      <c r="A8" s="12"/>
      <c r="B8" s="13"/>
      <c r="C8" s="13"/>
      <c r="D8" s="13"/>
      <c r="E8" s="10"/>
      <c r="F8" s="170"/>
      <c r="G8" s="170"/>
      <c r="H8" s="170"/>
      <c r="I8" s="170"/>
      <c r="J8" s="171"/>
    </row>
    <row r="9" spans="1:10" ht="39" thickBot="1" x14ac:dyDescent="0.3">
      <c r="A9" s="210" t="s">
        <v>22</v>
      </c>
      <c r="B9" s="211"/>
      <c r="C9" s="211"/>
      <c r="D9" s="211"/>
      <c r="E9" s="212"/>
      <c r="F9" s="160" t="s">
        <v>192</v>
      </c>
      <c r="G9" s="160" t="s">
        <v>193</v>
      </c>
      <c r="H9" s="160" t="s">
        <v>194</v>
      </c>
      <c r="I9" s="160" t="s">
        <v>21</v>
      </c>
      <c r="J9" s="161" t="s">
        <v>195</v>
      </c>
    </row>
    <row r="10" spans="1:10" x14ac:dyDescent="0.25">
      <c r="A10" s="198" t="s">
        <v>8</v>
      </c>
      <c r="B10" s="199"/>
      <c r="C10" s="199"/>
      <c r="D10" s="199"/>
      <c r="E10" s="199"/>
      <c r="F10" s="172">
        <f>SUM(F11:F12)</f>
        <v>3127880.32</v>
      </c>
      <c r="G10" s="172">
        <f t="shared" ref="G10:J10" si="0">SUM(G11:G12)</f>
        <v>3688753</v>
      </c>
      <c r="H10" s="172">
        <f t="shared" si="0"/>
        <v>3622201</v>
      </c>
      <c r="I10" s="172">
        <f t="shared" si="0"/>
        <v>3622201</v>
      </c>
      <c r="J10" s="175">
        <f t="shared" si="0"/>
        <v>3622201</v>
      </c>
    </row>
    <row r="11" spans="1:10" x14ac:dyDescent="0.25">
      <c r="A11" s="200" t="s">
        <v>9</v>
      </c>
      <c r="B11" s="201"/>
      <c r="C11" s="201"/>
      <c r="D11" s="201"/>
      <c r="E11" s="201"/>
      <c r="F11" s="23">
        <v>3127880.32</v>
      </c>
      <c r="G11" s="23">
        <v>3688753</v>
      </c>
      <c r="H11" s="23">
        <f>'Ekonomska klasifikacija'!H11</f>
        <v>3622201</v>
      </c>
      <c r="I11" s="23">
        <f>'Ekonomska klasifikacija'!I11</f>
        <v>3622201</v>
      </c>
      <c r="J11" s="23">
        <f>'Ekonomska klasifikacija'!J11</f>
        <v>3622201</v>
      </c>
    </row>
    <row r="12" spans="1:10" x14ac:dyDescent="0.25">
      <c r="A12" s="202" t="s">
        <v>10</v>
      </c>
      <c r="B12" s="203"/>
      <c r="C12" s="203"/>
      <c r="D12" s="203"/>
      <c r="E12" s="203"/>
      <c r="F12" s="23">
        <v>0</v>
      </c>
      <c r="G12" s="23">
        <v>0</v>
      </c>
      <c r="H12" s="23">
        <v>0</v>
      </c>
      <c r="I12" s="23">
        <v>0</v>
      </c>
      <c r="J12" s="173">
        <v>0</v>
      </c>
    </row>
    <row r="13" spans="1:10" x14ac:dyDescent="0.25">
      <c r="A13" s="174" t="s">
        <v>11</v>
      </c>
      <c r="B13" s="16"/>
      <c r="C13" s="16"/>
      <c r="D13" s="16"/>
      <c r="E13" s="16"/>
      <c r="F13" s="15">
        <f>SUM(F14:F15)</f>
        <v>3388646.4099999997</v>
      </c>
      <c r="G13" s="15">
        <f>SUM(G14:G15)</f>
        <v>3688753</v>
      </c>
      <c r="H13" s="15">
        <f t="shared" ref="H13:J13" si="1">SUM(H14:H15)</f>
        <v>3622201</v>
      </c>
      <c r="I13" s="15">
        <f t="shared" si="1"/>
        <v>3622201</v>
      </c>
      <c r="J13" s="163">
        <f t="shared" si="1"/>
        <v>3622201</v>
      </c>
    </row>
    <row r="14" spans="1:10" x14ac:dyDescent="0.25">
      <c r="A14" s="204" t="s">
        <v>12</v>
      </c>
      <c r="B14" s="205"/>
      <c r="C14" s="205"/>
      <c r="D14" s="205"/>
      <c r="E14" s="205"/>
      <c r="F14" s="23">
        <v>3297948.01</v>
      </c>
      <c r="G14" s="23">
        <v>3607353</v>
      </c>
      <c r="H14" s="23">
        <f>'Ekonomska klasifikacija'!H36</f>
        <v>3528851</v>
      </c>
      <c r="I14" s="23">
        <f>'Ekonomska klasifikacija'!I36</f>
        <v>3528851</v>
      </c>
      <c r="J14" s="23">
        <f>'Ekonomska klasifikacija'!J36</f>
        <v>3528851</v>
      </c>
    </row>
    <row r="15" spans="1:10" x14ac:dyDescent="0.25">
      <c r="A15" s="195" t="s">
        <v>13</v>
      </c>
      <c r="B15" s="196"/>
      <c r="C15" s="196"/>
      <c r="D15" s="196"/>
      <c r="E15" s="196"/>
      <c r="F15" s="24">
        <v>90698.4</v>
      </c>
      <c r="G15" s="24">
        <v>81400</v>
      </c>
      <c r="H15" s="24">
        <f>'Ekonomska klasifikacija'!H82</f>
        <v>93350</v>
      </c>
      <c r="I15" s="24">
        <f>'Ekonomska klasifikacija'!I82</f>
        <v>93350</v>
      </c>
      <c r="J15" s="24">
        <f>'Ekonomska klasifikacija'!J82</f>
        <v>93350</v>
      </c>
    </row>
    <row r="16" spans="1:10" ht="15.75" thickBot="1" x14ac:dyDescent="0.3">
      <c r="A16" s="206" t="s">
        <v>14</v>
      </c>
      <c r="B16" s="207"/>
      <c r="C16" s="207"/>
      <c r="D16" s="207"/>
      <c r="E16" s="207"/>
      <c r="F16" s="164">
        <f>F10-F13</f>
        <v>-260766.08999999985</v>
      </c>
      <c r="G16" s="164">
        <f t="shared" ref="G16:J16" si="2">G10-G13</f>
        <v>0</v>
      </c>
      <c r="H16" s="164">
        <f t="shared" si="2"/>
        <v>0</v>
      </c>
      <c r="I16" s="164">
        <f t="shared" si="2"/>
        <v>0</v>
      </c>
      <c r="J16" s="165">
        <f t="shared" si="2"/>
        <v>0</v>
      </c>
    </row>
    <row r="17" spans="1:10" ht="18" x14ac:dyDescent="0.25">
      <c r="A17" s="10"/>
      <c r="B17" s="8"/>
      <c r="C17" s="8"/>
      <c r="D17" s="8"/>
      <c r="E17" s="8"/>
      <c r="F17" s="14"/>
      <c r="G17" s="8"/>
      <c r="H17" s="9"/>
      <c r="I17" s="9"/>
      <c r="J17" s="9"/>
    </row>
    <row r="18" spans="1:10" ht="15.75" x14ac:dyDescent="0.25">
      <c r="A18" s="197" t="s">
        <v>15</v>
      </c>
      <c r="B18" s="197"/>
      <c r="C18" s="197"/>
      <c r="D18" s="197"/>
      <c r="E18" s="197"/>
      <c r="F18" s="197"/>
      <c r="G18" s="197"/>
      <c r="H18" s="197"/>
      <c r="I18" s="197"/>
      <c r="J18" s="197"/>
    </row>
    <row r="19" spans="1:10" ht="19.5" thickBot="1" x14ac:dyDescent="0.3">
      <c r="A19" s="17"/>
      <c r="B19" s="18"/>
      <c r="C19" s="18"/>
      <c r="D19" s="18"/>
      <c r="E19" s="18"/>
      <c r="F19" s="18"/>
      <c r="G19" s="18"/>
      <c r="H19" s="19"/>
      <c r="I19" s="19"/>
      <c r="J19" s="19"/>
    </row>
    <row r="20" spans="1:10" ht="39" thickBot="1" x14ac:dyDescent="0.3">
      <c r="A20" s="210" t="s">
        <v>22</v>
      </c>
      <c r="B20" s="211"/>
      <c r="C20" s="211"/>
      <c r="D20" s="211"/>
      <c r="E20" s="212"/>
      <c r="F20" s="160" t="s">
        <v>192</v>
      </c>
      <c r="G20" s="160" t="s">
        <v>193</v>
      </c>
      <c r="H20" s="160" t="s">
        <v>194</v>
      </c>
      <c r="I20" s="160" t="s">
        <v>21</v>
      </c>
      <c r="J20" s="161" t="s">
        <v>195</v>
      </c>
    </row>
    <row r="21" spans="1:10" x14ac:dyDescent="0.25">
      <c r="A21" s="208" t="s">
        <v>16</v>
      </c>
      <c r="B21" s="209"/>
      <c r="C21" s="209"/>
      <c r="D21" s="209"/>
      <c r="E21" s="209"/>
      <c r="F21" s="166">
        <v>0</v>
      </c>
      <c r="G21" s="166">
        <v>0</v>
      </c>
      <c r="H21" s="166">
        <v>0</v>
      </c>
      <c r="I21" s="166">
        <v>0</v>
      </c>
      <c r="J21" s="167">
        <v>0</v>
      </c>
    </row>
    <row r="22" spans="1:10" x14ac:dyDescent="0.25">
      <c r="A22" s="195" t="s">
        <v>17</v>
      </c>
      <c r="B22" s="196"/>
      <c r="C22" s="196"/>
      <c r="D22" s="196"/>
      <c r="E22" s="196"/>
      <c r="F22" s="24">
        <v>0</v>
      </c>
      <c r="G22" s="24">
        <v>0</v>
      </c>
      <c r="H22" s="24">
        <v>0</v>
      </c>
      <c r="I22" s="24">
        <v>0</v>
      </c>
      <c r="J22" s="162">
        <v>0</v>
      </c>
    </row>
    <row r="23" spans="1:10" x14ac:dyDescent="0.25">
      <c r="A23" s="215" t="s">
        <v>18</v>
      </c>
      <c r="B23" s="216"/>
      <c r="C23" s="216"/>
      <c r="D23" s="216"/>
      <c r="E23" s="216"/>
      <c r="F23" s="15">
        <v>0</v>
      </c>
      <c r="G23" s="15">
        <v>0</v>
      </c>
      <c r="H23" s="15">
        <v>0</v>
      </c>
      <c r="I23" s="15">
        <v>0</v>
      </c>
      <c r="J23" s="163">
        <v>0</v>
      </c>
    </row>
    <row r="24" spans="1:10" ht="18.75" x14ac:dyDescent="0.25">
      <c r="A24" s="20"/>
      <c r="B24" s="18"/>
      <c r="C24" s="18"/>
      <c r="D24" s="18"/>
      <c r="E24" s="18"/>
      <c r="F24" s="18"/>
      <c r="G24" s="18"/>
      <c r="H24" s="19"/>
      <c r="I24" s="19"/>
      <c r="J24" s="19"/>
    </row>
    <row r="25" spans="1:10" ht="15.75" x14ac:dyDescent="0.25">
      <c r="A25" s="197" t="s">
        <v>19</v>
      </c>
      <c r="B25" s="197"/>
      <c r="C25" s="197"/>
      <c r="D25" s="197"/>
      <c r="E25" s="197"/>
      <c r="F25" s="197"/>
      <c r="G25" s="197"/>
      <c r="H25" s="197"/>
      <c r="I25" s="197"/>
      <c r="J25" s="197"/>
    </row>
    <row r="26" spans="1:10" ht="16.5" thickBot="1" x14ac:dyDescent="0.3">
      <c r="A26" s="21"/>
      <c r="B26" s="22"/>
      <c r="C26" s="22"/>
      <c r="D26" s="22"/>
      <c r="E26" s="22"/>
      <c r="F26" s="22"/>
      <c r="G26" s="22"/>
      <c r="H26" s="22"/>
      <c r="I26" s="22"/>
      <c r="J26" s="22"/>
    </row>
    <row r="27" spans="1:10" ht="39" thickBot="1" x14ac:dyDescent="0.3">
      <c r="A27" s="210" t="s">
        <v>22</v>
      </c>
      <c r="B27" s="211"/>
      <c r="C27" s="211"/>
      <c r="D27" s="211"/>
      <c r="E27" s="212"/>
      <c r="F27" s="160" t="s">
        <v>192</v>
      </c>
      <c r="G27" s="160" t="s">
        <v>193</v>
      </c>
      <c r="H27" s="160" t="s">
        <v>194</v>
      </c>
      <c r="I27" s="160" t="s">
        <v>21</v>
      </c>
      <c r="J27" s="161" t="s">
        <v>195</v>
      </c>
    </row>
    <row r="28" spans="1:10" ht="28.5" customHeight="1" x14ac:dyDescent="0.25">
      <c r="A28" s="213" t="s">
        <v>224</v>
      </c>
      <c r="B28" s="214"/>
      <c r="C28" s="214"/>
      <c r="D28" s="214"/>
      <c r="E28" s="214"/>
      <c r="F28" s="168">
        <v>9248.4699999999993</v>
      </c>
      <c r="G28" s="168">
        <v>0</v>
      </c>
      <c r="H28" s="168">
        <v>0</v>
      </c>
      <c r="I28" s="168">
        <v>0</v>
      </c>
      <c r="J28" s="169">
        <v>0</v>
      </c>
    </row>
    <row r="29" spans="1:10" s="107" customFormat="1" ht="28.5" customHeight="1" x14ac:dyDescent="0.25">
      <c r="A29" s="217" t="s">
        <v>225</v>
      </c>
      <c r="B29" s="218"/>
      <c r="C29" s="218"/>
      <c r="D29" s="218"/>
      <c r="E29" s="219"/>
      <c r="F29" s="168">
        <v>-260766.09</v>
      </c>
      <c r="G29" s="168">
        <v>0</v>
      </c>
      <c r="H29" s="168">
        <v>-251518</v>
      </c>
      <c r="I29" s="168">
        <v>-251518</v>
      </c>
      <c r="J29" s="188">
        <v>-251518</v>
      </c>
    </row>
    <row r="30" spans="1:10" ht="30" customHeight="1" thickBot="1" x14ac:dyDescent="0.3">
      <c r="A30" s="206" t="s">
        <v>20</v>
      </c>
      <c r="B30" s="207"/>
      <c r="C30" s="207"/>
      <c r="D30" s="207"/>
      <c r="E30" s="207"/>
      <c r="F30" s="189">
        <f t="shared" ref="F30:G30" si="3">F28+F29</f>
        <v>-251517.62</v>
      </c>
      <c r="G30" s="189">
        <f t="shared" si="3"/>
        <v>0</v>
      </c>
      <c r="H30" s="189">
        <f>H28+H29</f>
        <v>-251518</v>
      </c>
      <c r="I30" s="189">
        <f t="shared" ref="I30:J30" si="4">I28+I29</f>
        <v>-251518</v>
      </c>
      <c r="J30" s="190">
        <f t="shared" si="4"/>
        <v>-251518</v>
      </c>
    </row>
    <row r="31" spans="1:10" ht="15.75" x14ac:dyDescent="0.25">
      <c r="A31" s="21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5.75" x14ac:dyDescent="0.25">
      <c r="A32" s="197" t="s">
        <v>228</v>
      </c>
      <c r="B32" s="197"/>
      <c r="C32" s="197"/>
      <c r="D32" s="197"/>
      <c r="E32" s="197"/>
      <c r="F32" s="197"/>
      <c r="G32" s="197"/>
      <c r="H32" s="197"/>
      <c r="I32" s="197"/>
      <c r="J32" s="197"/>
    </row>
    <row r="33" spans="1:10" ht="16.5" thickBot="1" x14ac:dyDescent="0.3">
      <c r="A33" s="187"/>
      <c r="B33" s="22"/>
      <c r="C33" s="22"/>
      <c r="D33" s="22"/>
      <c r="E33" s="22"/>
      <c r="F33" s="22"/>
      <c r="G33" s="22"/>
      <c r="H33" s="22"/>
      <c r="I33" s="22"/>
      <c r="J33" s="22"/>
    </row>
    <row r="34" spans="1:10" ht="39" thickBot="1" x14ac:dyDescent="0.3">
      <c r="A34" s="210" t="s">
        <v>22</v>
      </c>
      <c r="B34" s="211"/>
      <c r="C34" s="211"/>
      <c r="D34" s="211"/>
      <c r="E34" s="212"/>
      <c r="F34" s="160" t="s">
        <v>192</v>
      </c>
      <c r="G34" s="160" t="s">
        <v>193</v>
      </c>
      <c r="H34" s="160" t="s">
        <v>194</v>
      </c>
      <c r="I34" s="160" t="s">
        <v>21</v>
      </c>
      <c r="J34" s="161" t="s">
        <v>195</v>
      </c>
    </row>
    <row r="35" spans="1:10" x14ac:dyDescent="0.25">
      <c r="A35" s="213" t="s">
        <v>226</v>
      </c>
      <c r="B35" s="214"/>
      <c r="C35" s="214"/>
      <c r="D35" s="214"/>
      <c r="E35" s="214"/>
      <c r="F35" s="168">
        <v>-251517.62</v>
      </c>
      <c r="G35" s="168">
        <v>0</v>
      </c>
      <c r="H35" s="168">
        <v>-251518</v>
      </c>
      <c r="I35" s="168">
        <v>-251518</v>
      </c>
      <c r="J35" s="188">
        <v>-251518</v>
      </c>
    </row>
    <row r="36" spans="1:10" x14ac:dyDescent="0.25">
      <c r="A36" s="217" t="s">
        <v>227</v>
      </c>
      <c r="B36" s="218"/>
      <c r="C36" s="218"/>
      <c r="D36" s="218"/>
      <c r="E36" s="219"/>
      <c r="F36" s="168">
        <v>0</v>
      </c>
      <c r="G36" s="168">
        <v>0</v>
      </c>
      <c r="H36" s="168">
        <v>0</v>
      </c>
      <c r="I36" s="168">
        <v>0</v>
      </c>
      <c r="J36" s="169">
        <v>0</v>
      </c>
    </row>
    <row r="37" spans="1:10" ht="15.75" thickBot="1" x14ac:dyDescent="0.3">
      <c r="A37" s="206" t="s">
        <v>20</v>
      </c>
      <c r="B37" s="207"/>
      <c r="C37" s="207"/>
      <c r="D37" s="207"/>
      <c r="E37" s="207"/>
      <c r="F37" s="189">
        <f>F35+F36</f>
        <v>-251517.62</v>
      </c>
      <c r="G37" s="189">
        <v>0</v>
      </c>
      <c r="H37" s="189">
        <f>H35+H36</f>
        <v>-251518</v>
      </c>
      <c r="I37" s="189">
        <f t="shared" ref="I37:J37" si="5">I35+I36</f>
        <v>-251518</v>
      </c>
      <c r="J37" s="190">
        <f t="shared" si="5"/>
        <v>-251518</v>
      </c>
    </row>
  </sheetData>
  <mergeCells count="26">
    <mergeCell ref="A32:J32"/>
    <mergeCell ref="A34:E34"/>
    <mergeCell ref="A35:E35"/>
    <mergeCell ref="A36:E36"/>
    <mergeCell ref="A37:E37"/>
    <mergeCell ref="A25:J25"/>
    <mergeCell ref="A28:E28"/>
    <mergeCell ref="A30:E30"/>
    <mergeCell ref="A27:E27"/>
    <mergeCell ref="A23:E23"/>
    <mergeCell ref="A29:E29"/>
    <mergeCell ref="A22:E22"/>
    <mergeCell ref="A1:J1"/>
    <mergeCell ref="A3:J3"/>
    <mergeCell ref="A7:J7"/>
    <mergeCell ref="A10:E10"/>
    <mergeCell ref="A11:E11"/>
    <mergeCell ref="A12:E12"/>
    <mergeCell ref="A14:E14"/>
    <mergeCell ref="A15:E15"/>
    <mergeCell ref="A16:E16"/>
    <mergeCell ref="A18:J18"/>
    <mergeCell ref="A21:E21"/>
    <mergeCell ref="A5:J5"/>
    <mergeCell ref="A9:E9"/>
    <mergeCell ref="A20:E20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L92"/>
  <sheetViews>
    <sheetView workbookViewId="0">
      <selection activeCell="N15" sqref="N15"/>
    </sheetView>
  </sheetViews>
  <sheetFormatPr defaultRowHeight="15" x14ac:dyDescent="0.25"/>
  <cols>
    <col min="1" max="2" width="4" customWidth="1"/>
    <col min="3" max="3" width="5.42578125" customWidth="1"/>
    <col min="4" max="4" width="5.7109375" customWidth="1"/>
    <col min="5" max="5" width="45" customWidth="1"/>
    <col min="6" max="10" width="13.7109375" customWidth="1"/>
  </cols>
  <sheetData>
    <row r="1" spans="1:10" ht="15.75" customHeight="1" x14ac:dyDescent="0.25">
      <c r="A1" s="21"/>
      <c r="B1" s="21"/>
      <c r="C1" s="21"/>
      <c r="D1" s="21"/>
      <c r="E1" s="21"/>
      <c r="F1" s="21"/>
      <c r="G1" s="21"/>
      <c r="H1" s="21"/>
      <c r="I1" s="67"/>
      <c r="J1" s="67"/>
    </row>
    <row r="2" spans="1:10" ht="15.75" customHeight="1" x14ac:dyDescent="0.25">
      <c r="A2" s="197" t="s">
        <v>6</v>
      </c>
      <c r="B2" s="197"/>
      <c r="C2" s="197"/>
      <c r="D2" s="197"/>
      <c r="E2" s="197"/>
      <c r="F2" s="197"/>
      <c r="G2" s="197"/>
      <c r="H2" s="197"/>
      <c r="I2" s="197"/>
      <c r="J2" s="197"/>
    </row>
    <row r="3" spans="1:10" ht="15.75" customHeight="1" x14ac:dyDescent="0.25">
      <c r="A3" s="21"/>
      <c r="B3" s="21"/>
      <c r="C3" s="21"/>
      <c r="D3" s="21"/>
      <c r="E3" s="21"/>
      <c r="F3" s="21"/>
      <c r="G3" s="63"/>
      <c r="H3" s="63"/>
      <c r="I3" s="67"/>
      <c r="J3" s="67"/>
    </row>
    <row r="4" spans="1:10" ht="15.75" customHeight="1" x14ac:dyDescent="0.25">
      <c r="A4" s="197" t="s">
        <v>203</v>
      </c>
      <c r="B4" s="197"/>
      <c r="C4" s="197"/>
      <c r="D4" s="197"/>
      <c r="E4" s="197"/>
      <c r="F4" s="197"/>
      <c r="G4" s="197"/>
      <c r="H4" s="197"/>
      <c r="I4" s="197"/>
      <c r="J4" s="197"/>
    </row>
    <row r="5" spans="1:10" ht="15.75" customHeight="1" x14ac:dyDescent="0.25">
      <c r="A5" s="21"/>
      <c r="B5" s="21"/>
      <c r="C5" s="21"/>
      <c r="D5" s="21"/>
      <c r="E5" s="21"/>
      <c r="F5" s="21"/>
      <c r="G5" s="63"/>
      <c r="H5" s="63"/>
      <c r="I5" s="67"/>
      <c r="J5" s="67"/>
    </row>
    <row r="6" spans="1:10" ht="16.5" customHeight="1" x14ac:dyDescent="0.25">
      <c r="A6" s="197" t="s">
        <v>204</v>
      </c>
      <c r="B6" s="197"/>
      <c r="C6" s="197"/>
      <c r="D6" s="197"/>
      <c r="E6" s="197"/>
      <c r="F6" s="197"/>
      <c r="G6" s="197"/>
      <c r="H6" s="197"/>
      <c r="I6" s="197"/>
      <c r="J6" s="197"/>
    </row>
    <row r="7" spans="1:10" s="68" customFormat="1" ht="16.5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</row>
    <row r="8" spans="1:10" ht="38.25" x14ac:dyDescent="0.25">
      <c r="A8" s="220" t="s">
        <v>22</v>
      </c>
      <c r="B8" s="221"/>
      <c r="C8" s="221"/>
      <c r="D8" s="221"/>
      <c r="E8" s="222"/>
      <c r="F8" s="66" t="s">
        <v>192</v>
      </c>
      <c r="G8" s="66" t="s">
        <v>193</v>
      </c>
      <c r="H8" s="66" t="s">
        <v>194</v>
      </c>
      <c r="I8" s="66" t="s">
        <v>21</v>
      </c>
      <c r="J8" s="66" t="s">
        <v>195</v>
      </c>
    </row>
    <row r="9" spans="1:10" x14ac:dyDescent="0.25">
      <c r="A9" s="220">
        <v>1</v>
      </c>
      <c r="B9" s="221"/>
      <c r="C9" s="221"/>
      <c r="D9" s="221"/>
      <c r="E9" s="222"/>
      <c r="F9" s="25">
        <v>2</v>
      </c>
      <c r="G9" s="25">
        <v>3</v>
      </c>
      <c r="H9" s="25">
        <v>4</v>
      </c>
      <c r="I9" s="25">
        <v>5</v>
      </c>
      <c r="J9" s="25">
        <v>6</v>
      </c>
    </row>
    <row r="10" spans="1:10" x14ac:dyDescent="0.25">
      <c r="A10" s="26"/>
      <c r="B10" s="26"/>
      <c r="C10" s="26"/>
      <c r="D10" s="26"/>
      <c r="E10" s="26" t="s">
        <v>23</v>
      </c>
      <c r="F10" s="27">
        <f>F11</f>
        <v>3127880.3200000003</v>
      </c>
      <c r="G10" s="27">
        <f t="shared" ref="G10:J10" si="0">G11</f>
        <v>3688753</v>
      </c>
      <c r="H10" s="27">
        <f t="shared" si="0"/>
        <v>3622201</v>
      </c>
      <c r="I10" s="27">
        <f t="shared" si="0"/>
        <v>3622201</v>
      </c>
      <c r="J10" s="27">
        <f t="shared" si="0"/>
        <v>3622201</v>
      </c>
    </row>
    <row r="11" spans="1:10" x14ac:dyDescent="0.25">
      <c r="A11" s="26">
        <v>6</v>
      </c>
      <c r="B11" s="26"/>
      <c r="C11" s="26"/>
      <c r="D11" s="26"/>
      <c r="E11" s="26" t="s">
        <v>24</v>
      </c>
      <c r="F11" s="27">
        <f>F12+F16+F19+F22+F28</f>
        <v>3127880.3200000003</v>
      </c>
      <c r="G11" s="27">
        <f t="shared" ref="G11:J11" si="1">G12+G16+G19+G22+G28</f>
        <v>3688753</v>
      </c>
      <c r="H11" s="27">
        <f t="shared" si="1"/>
        <v>3622201</v>
      </c>
      <c r="I11" s="27">
        <f t="shared" si="1"/>
        <v>3622201</v>
      </c>
      <c r="J11" s="27">
        <f t="shared" si="1"/>
        <v>3622201</v>
      </c>
    </row>
    <row r="12" spans="1:10" ht="25.5" x14ac:dyDescent="0.25">
      <c r="A12" s="28"/>
      <c r="B12" s="28">
        <v>63</v>
      </c>
      <c r="C12" s="28"/>
      <c r="D12" s="28"/>
      <c r="E12" s="28" t="s">
        <v>25</v>
      </c>
      <c r="F12" s="29">
        <f>F13</f>
        <v>2378709.29</v>
      </c>
      <c r="G12" s="29">
        <f t="shared" ref="G12:J12" si="2">G13</f>
        <v>2672410</v>
      </c>
      <c r="H12" s="29">
        <f t="shared" si="2"/>
        <v>2640036</v>
      </c>
      <c r="I12" s="29">
        <f t="shared" si="2"/>
        <v>2640036</v>
      </c>
      <c r="J12" s="29">
        <f t="shared" si="2"/>
        <v>2640036</v>
      </c>
    </row>
    <row r="13" spans="1:10" ht="25.5" x14ac:dyDescent="0.25">
      <c r="A13" s="30"/>
      <c r="B13" s="30"/>
      <c r="C13" s="31">
        <v>636</v>
      </c>
      <c r="D13" s="31"/>
      <c r="E13" s="32" t="s">
        <v>26</v>
      </c>
      <c r="F13" s="33">
        <f>SUM(F14:F15)</f>
        <v>2378709.29</v>
      </c>
      <c r="G13" s="33">
        <f t="shared" ref="G13:J13" si="3">SUM(G14:G15)</f>
        <v>2672410</v>
      </c>
      <c r="H13" s="34">
        <f t="shared" si="3"/>
        <v>2640036</v>
      </c>
      <c r="I13" s="34">
        <f t="shared" si="3"/>
        <v>2640036</v>
      </c>
      <c r="J13" s="34">
        <f t="shared" si="3"/>
        <v>2640036</v>
      </c>
    </row>
    <row r="14" spans="1:10" ht="25.5" x14ac:dyDescent="0.25">
      <c r="A14" s="35"/>
      <c r="B14" s="35"/>
      <c r="C14" s="6"/>
      <c r="D14" s="6">
        <v>6361</v>
      </c>
      <c r="E14" s="36" t="s">
        <v>27</v>
      </c>
      <c r="F14" s="37">
        <v>2331576.83</v>
      </c>
      <c r="G14" s="37">
        <v>2625910</v>
      </c>
      <c r="H14" s="38">
        <v>2585536</v>
      </c>
      <c r="I14" s="38">
        <v>2585536</v>
      </c>
      <c r="J14" s="38">
        <v>2585536</v>
      </c>
    </row>
    <row r="15" spans="1:10" ht="25.5" x14ac:dyDescent="0.25">
      <c r="A15" s="35"/>
      <c r="B15" s="39"/>
      <c r="C15" s="6"/>
      <c r="D15" s="6">
        <v>6362</v>
      </c>
      <c r="E15" s="36" t="s">
        <v>28</v>
      </c>
      <c r="F15" s="37">
        <v>47132.46</v>
      </c>
      <c r="G15" s="37">
        <v>46500</v>
      </c>
      <c r="H15" s="38">
        <v>54500</v>
      </c>
      <c r="I15" s="38">
        <v>54500</v>
      </c>
      <c r="J15" s="38">
        <v>54500</v>
      </c>
    </row>
    <row r="16" spans="1:10" x14ac:dyDescent="0.25">
      <c r="A16" s="40"/>
      <c r="B16" s="40">
        <v>64</v>
      </c>
      <c r="C16" s="41"/>
      <c r="D16" s="41"/>
      <c r="E16" s="28" t="s">
        <v>29</v>
      </c>
      <c r="F16" s="42">
        <f>F17</f>
        <v>0.36</v>
      </c>
      <c r="G16" s="42">
        <f t="shared" ref="G16:J17" si="4">G17</f>
        <v>0</v>
      </c>
      <c r="H16" s="42">
        <f t="shared" si="4"/>
        <v>1</v>
      </c>
      <c r="I16" s="42">
        <f t="shared" si="4"/>
        <v>1</v>
      </c>
      <c r="J16" s="42">
        <f t="shared" si="4"/>
        <v>1</v>
      </c>
    </row>
    <row r="17" spans="1:10" x14ac:dyDescent="0.25">
      <c r="A17" s="30"/>
      <c r="B17" s="30"/>
      <c r="C17" s="31">
        <v>641</v>
      </c>
      <c r="D17" s="31"/>
      <c r="E17" s="32" t="s">
        <v>30</v>
      </c>
      <c r="F17" s="33">
        <f>F18</f>
        <v>0.36</v>
      </c>
      <c r="G17" s="33">
        <f t="shared" si="4"/>
        <v>0</v>
      </c>
      <c r="H17" s="34">
        <f t="shared" si="4"/>
        <v>1</v>
      </c>
      <c r="I17" s="34">
        <f t="shared" si="4"/>
        <v>1</v>
      </c>
      <c r="J17" s="34">
        <f t="shared" si="4"/>
        <v>1</v>
      </c>
    </row>
    <row r="18" spans="1:10" x14ac:dyDescent="0.25">
      <c r="A18" s="35"/>
      <c r="B18" s="35"/>
      <c r="C18" s="35"/>
      <c r="D18" s="6">
        <v>6413</v>
      </c>
      <c r="E18" s="7" t="s">
        <v>31</v>
      </c>
      <c r="F18" s="37">
        <v>0.36</v>
      </c>
      <c r="G18" s="37">
        <v>0</v>
      </c>
      <c r="H18" s="38">
        <v>1</v>
      </c>
      <c r="I18" s="38">
        <v>1</v>
      </c>
      <c r="J18" s="38">
        <v>1</v>
      </c>
    </row>
    <row r="19" spans="1:10" ht="38.25" x14ac:dyDescent="0.25">
      <c r="A19" s="40"/>
      <c r="B19" s="40">
        <v>65</v>
      </c>
      <c r="C19" s="40"/>
      <c r="D19" s="40"/>
      <c r="E19" s="43" t="s">
        <v>32</v>
      </c>
      <c r="F19" s="29">
        <f>F20</f>
        <v>66015.89</v>
      </c>
      <c r="G19" s="29">
        <f t="shared" ref="G19:J20" si="5">G20</f>
        <v>57742</v>
      </c>
      <c r="H19" s="44">
        <f t="shared" si="5"/>
        <v>90400</v>
      </c>
      <c r="I19" s="44">
        <f t="shared" si="5"/>
        <v>90400</v>
      </c>
      <c r="J19" s="44">
        <f t="shared" si="5"/>
        <v>90400</v>
      </c>
    </row>
    <row r="20" spans="1:10" x14ac:dyDescent="0.25">
      <c r="A20" s="30"/>
      <c r="B20" s="30"/>
      <c r="C20" s="30">
        <v>652</v>
      </c>
      <c r="D20" s="30"/>
      <c r="E20" s="32" t="s">
        <v>33</v>
      </c>
      <c r="F20" s="33">
        <f>F21</f>
        <v>66015.89</v>
      </c>
      <c r="G20" s="33">
        <f t="shared" si="5"/>
        <v>57742</v>
      </c>
      <c r="H20" s="34">
        <f t="shared" si="5"/>
        <v>90400</v>
      </c>
      <c r="I20" s="34">
        <f t="shared" si="5"/>
        <v>90400</v>
      </c>
      <c r="J20" s="34">
        <f t="shared" si="5"/>
        <v>90400</v>
      </c>
    </row>
    <row r="21" spans="1:10" x14ac:dyDescent="0.25">
      <c r="A21" s="35"/>
      <c r="B21" s="35"/>
      <c r="C21" s="35"/>
      <c r="D21" s="6">
        <v>6526</v>
      </c>
      <c r="E21" s="7" t="s">
        <v>34</v>
      </c>
      <c r="F21" s="37">
        <v>66015.89</v>
      </c>
      <c r="G21" s="37">
        <v>57742</v>
      </c>
      <c r="H21" s="38">
        <v>90400</v>
      </c>
      <c r="I21" s="38">
        <v>90400</v>
      </c>
      <c r="J21" s="38">
        <v>90400</v>
      </c>
    </row>
    <row r="22" spans="1:10" ht="38.25" x14ac:dyDescent="0.25">
      <c r="A22" s="40"/>
      <c r="B22" s="40">
        <v>66</v>
      </c>
      <c r="C22" s="40"/>
      <c r="D22" s="40"/>
      <c r="E22" s="43" t="s">
        <v>35</v>
      </c>
      <c r="F22" s="29">
        <f>F23+F25</f>
        <v>13671.02</v>
      </c>
      <c r="G22" s="29">
        <f t="shared" ref="G22:J22" si="6">G23+G25</f>
        <v>6600</v>
      </c>
      <c r="H22" s="44">
        <f t="shared" si="6"/>
        <v>8399</v>
      </c>
      <c r="I22" s="44">
        <f t="shared" si="6"/>
        <v>8399</v>
      </c>
      <c r="J22" s="44">
        <f t="shared" si="6"/>
        <v>8399</v>
      </c>
    </row>
    <row r="23" spans="1:10" ht="25.5" x14ac:dyDescent="0.25">
      <c r="A23" s="30"/>
      <c r="B23" s="30"/>
      <c r="C23" s="30">
        <v>661</v>
      </c>
      <c r="D23" s="30"/>
      <c r="E23" s="32" t="s">
        <v>36</v>
      </c>
      <c r="F23" s="33">
        <f>F24</f>
        <v>4140.3</v>
      </c>
      <c r="G23" s="33">
        <f t="shared" ref="G23:J23" si="7">G24</f>
        <v>4100</v>
      </c>
      <c r="H23" s="34">
        <f t="shared" si="7"/>
        <v>4099</v>
      </c>
      <c r="I23" s="34">
        <f t="shared" si="7"/>
        <v>4099</v>
      </c>
      <c r="J23" s="34">
        <f t="shared" si="7"/>
        <v>4099</v>
      </c>
    </row>
    <row r="24" spans="1:10" x14ac:dyDescent="0.25">
      <c r="A24" s="35"/>
      <c r="B24" s="35"/>
      <c r="C24" s="35"/>
      <c r="D24" s="6">
        <v>6615</v>
      </c>
      <c r="E24" s="7" t="s">
        <v>37</v>
      </c>
      <c r="F24" s="37">
        <v>4140.3</v>
      </c>
      <c r="G24" s="37">
        <v>4100</v>
      </c>
      <c r="H24" s="38">
        <v>4099</v>
      </c>
      <c r="I24" s="38">
        <v>4099</v>
      </c>
      <c r="J24" s="38">
        <v>4099</v>
      </c>
    </row>
    <row r="25" spans="1:10" ht="38.25" x14ac:dyDescent="0.25">
      <c r="A25" s="30"/>
      <c r="B25" s="30"/>
      <c r="C25" s="30">
        <v>663</v>
      </c>
      <c r="D25" s="30"/>
      <c r="E25" s="32" t="s">
        <v>38</v>
      </c>
      <c r="F25" s="33">
        <f>SUM(F26:F27)</f>
        <v>9530.7199999999993</v>
      </c>
      <c r="G25" s="33">
        <f t="shared" ref="G25:J25" si="8">SUM(G26:G27)</f>
        <v>2500</v>
      </c>
      <c r="H25" s="34">
        <f t="shared" si="8"/>
        <v>4300</v>
      </c>
      <c r="I25" s="34">
        <f t="shared" si="8"/>
        <v>4300</v>
      </c>
      <c r="J25" s="34">
        <f t="shared" si="8"/>
        <v>4300</v>
      </c>
    </row>
    <row r="26" spans="1:10" x14ac:dyDescent="0.25">
      <c r="A26" s="35"/>
      <c r="B26" s="35"/>
      <c r="C26" s="35"/>
      <c r="D26" s="6">
        <v>6631</v>
      </c>
      <c r="E26" s="7" t="s">
        <v>39</v>
      </c>
      <c r="F26" s="37">
        <v>651.76</v>
      </c>
      <c r="G26" s="37">
        <v>0</v>
      </c>
      <c r="H26" s="38">
        <v>800</v>
      </c>
      <c r="I26" s="38">
        <v>800</v>
      </c>
      <c r="J26" s="38">
        <v>800</v>
      </c>
    </row>
    <row r="27" spans="1:10" x14ac:dyDescent="0.25">
      <c r="A27" s="35"/>
      <c r="B27" s="35"/>
      <c r="C27" s="35"/>
      <c r="D27" s="6">
        <v>6632</v>
      </c>
      <c r="E27" s="7" t="s">
        <v>40</v>
      </c>
      <c r="F27" s="37">
        <v>8878.9599999999991</v>
      </c>
      <c r="G27" s="37">
        <v>2500</v>
      </c>
      <c r="H27" s="38">
        <v>3500</v>
      </c>
      <c r="I27" s="38">
        <v>3500</v>
      </c>
      <c r="J27" s="38">
        <v>3500</v>
      </c>
    </row>
    <row r="28" spans="1:10" ht="25.5" x14ac:dyDescent="0.25">
      <c r="A28" s="40"/>
      <c r="B28" s="40">
        <v>67</v>
      </c>
      <c r="C28" s="40"/>
      <c r="D28" s="40"/>
      <c r="E28" s="43" t="s">
        <v>41</v>
      </c>
      <c r="F28" s="29">
        <f>F29</f>
        <v>669483.76</v>
      </c>
      <c r="G28" s="29">
        <f t="shared" ref="G28:J28" si="9">G29</f>
        <v>952001</v>
      </c>
      <c r="H28" s="44">
        <f t="shared" si="9"/>
        <v>883365</v>
      </c>
      <c r="I28" s="44">
        <f t="shared" si="9"/>
        <v>883365</v>
      </c>
      <c r="J28" s="44">
        <f t="shared" si="9"/>
        <v>883365</v>
      </c>
    </row>
    <row r="29" spans="1:10" ht="25.5" x14ac:dyDescent="0.25">
      <c r="A29" s="30"/>
      <c r="B29" s="30"/>
      <c r="C29" s="30">
        <v>671</v>
      </c>
      <c r="D29" s="30"/>
      <c r="E29" s="32" t="s">
        <v>42</v>
      </c>
      <c r="F29" s="33">
        <f>SUM(F30:F31)</f>
        <v>669483.76</v>
      </c>
      <c r="G29" s="33">
        <f t="shared" ref="G29:J29" si="10">SUM(G30:G31)</f>
        <v>952001</v>
      </c>
      <c r="H29" s="34">
        <f t="shared" si="10"/>
        <v>883365</v>
      </c>
      <c r="I29" s="34">
        <f t="shared" si="10"/>
        <v>883365</v>
      </c>
      <c r="J29" s="34">
        <f t="shared" si="10"/>
        <v>883365</v>
      </c>
    </row>
    <row r="30" spans="1:10" ht="25.5" x14ac:dyDescent="0.25">
      <c r="A30" s="35"/>
      <c r="B30" s="35"/>
      <c r="C30" s="35"/>
      <c r="D30" s="6">
        <v>6711</v>
      </c>
      <c r="E30" s="7" t="s">
        <v>43</v>
      </c>
      <c r="F30" s="37">
        <v>642483.76</v>
      </c>
      <c r="G30" s="37">
        <v>922001</v>
      </c>
      <c r="H30" s="38">
        <v>850015</v>
      </c>
      <c r="I30" s="38">
        <v>850015</v>
      </c>
      <c r="J30" s="38">
        <v>850015</v>
      </c>
    </row>
    <row r="31" spans="1:10" ht="25.5" x14ac:dyDescent="0.25">
      <c r="A31" s="35"/>
      <c r="B31" s="35"/>
      <c r="C31" s="35"/>
      <c r="D31" s="6">
        <v>6712</v>
      </c>
      <c r="E31" s="7" t="s">
        <v>44</v>
      </c>
      <c r="F31" s="37">
        <v>27000</v>
      </c>
      <c r="G31" s="37">
        <v>30000</v>
      </c>
      <c r="H31" s="38">
        <v>33350</v>
      </c>
      <c r="I31" s="38">
        <v>33350</v>
      </c>
      <c r="J31" s="38">
        <v>33350</v>
      </c>
    </row>
    <row r="32" spans="1:10" ht="18" x14ac:dyDescent="0.25">
      <c r="A32" s="223"/>
      <c r="B32" s="223"/>
      <c r="C32" s="223"/>
      <c r="D32" s="223"/>
      <c r="E32" s="223"/>
      <c r="F32" s="223"/>
      <c r="G32" s="223"/>
      <c r="H32" s="223"/>
      <c r="I32" s="223"/>
      <c r="J32" s="223"/>
    </row>
    <row r="33" spans="1:12" ht="38.25" x14ac:dyDescent="0.25">
      <c r="A33" s="220" t="s">
        <v>22</v>
      </c>
      <c r="B33" s="221"/>
      <c r="C33" s="221"/>
      <c r="D33" s="221"/>
      <c r="E33" s="222"/>
      <c r="F33" s="66" t="s">
        <v>192</v>
      </c>
      <c r="G33" s="66" t="s">
        <v>193</v>
      </c>
      <c r="H33" s="66" t="s">
        <v>194</v>
      </c>
      <c r="I33" s="66" t="s">
        <v>21</v>
      </c>
      <c r="J33" s="66" t="s">
        <v>195</v>
      </c>
    </row>
    <row r="34" spans="1:12" x14ac:dyDescent="0.25">
      <c r="A34" s="220">
        <v>1</v>
      </c>
      <c r="B34" s="221"/>
      <c r="C34" s="221"/>
      <c r="D34" s="221"/>
      <c r="E34" s="222"/>
      <c r="F34" s="25">
        <v>2</v>
      </c>
      <c r="G34" s="25">
        <v>3</v>
      </c>
      <c r="H34" s="25">
        <v>4</v>
      </c>
      <c r="I34" s="25">
        <v>5</v>
      </c>
      <c r="J34" s="25">
        <v>6</v>
      </c>
    </row>
    <row r="35" spans="1:12" x14ac:dyDescent="0.25">
      <c r="A35" s="26"/>
      <c r="B35" s="26"/>
      <c r="C35" s="26"/>
      <c r="D35" s="26"/>
      <c r="E35" s="26" t="s">
        <v>45</v>
      </c>
      <c r="F35" s="27">
        <f>F36+F82</f>
        <v>3388646.41</v>
      </c>
      <c r="G35" s="27">
        <f>G36+G82</f>
        <v>3688753</v>
      </c>
      <c r="H35" s="27">
        <f>H36+H82</f>
        <v>3622201</v>
      </c>
      <c r="I35" s="27">
        <f>I36+I82</f>
        <v>3622201</v>
      </c>
      <c r="J35" s="27">
        <f>J36+J82</f>
        <v>3622201</v>
      </c>
      <c r="L35" s="176"/>
    </row>
    <row r="36" spans="1:12" x14ac:dyDescent="0.25">
      <c r="A36" s="26">
        <v>3</v>
      </c>
      <c r="B36" s="26"/>
      <c r="C36" s="26"/>
      <c r="D36" s="26"/>
      <c r="E36" s="26" t="s">
        <v>46</v>
      </c>
      <c r="F36" s="27">
        <f>F37+F45+F73+F76+F79</f>
        <v>3297948.0100000002</v>
      </c>
      <c r="G36" s="27">
        <f>G37+G45+G73+G76+G79</f>
        <v>3607353</v>
      </c>
      <c r="H36" s="27">
        <f>H37+H45+H73+H76+H79</f>
        <v>3528851</v>
      </c>
      <c r="I36" s="27">
        <f>I37+I45+I73+I76+I79</f>
        <v>3528851</v>
      </c>
      <c r="J36" s="27">
        <f>J37+J45+J73+J76+J79</f>
        <v>3528851</v>
      </c>
      <c r="L36" s="176"/>
    </row>
    <row r="37" spans="1:12" x14ac:dyDescent="0.25">
      <c r="A37" s="28"/>
      <c r="B37" s="28">
        <v>31</v>
      </c>
      <c r="C37" s="28"/>
      <c r="D37" s="28"/>
      <c r="E37" s="28" t="s">
        <v>47</v>
      </c>
      <c r="F37" s="29">
        <f t="shared" ref="F37:J37" si="11">F38+F41+F43</f>
        <v>2705954.8200000003</v>
      </c>
      <c r="G37" s="29">
        <f t="shared" si="11"/>
        <v>2915300</v>
      </c>
      <c r="H37" s="29">
        <f t="shared" si="11"/>
        <v>2984461</v>
      </c>
      <c r="I37" s="29">
        <f t="shared" si="11"/>
        <v>2984461</v>
      </c>
      <c r="J37" s="29">
        <f t="shared" si="11"/>
        <v>2984461</v>
      </c>
      <c r="L37" s="176"/>
    </row>
    <row r="38" spans="1:12" x14ac:dyDescent="0.25">
      <c r="A38" s="30"/>
      <c r="B38" s="30"/>
      <c r="C38" s="30">
        <v>311</v>
      </c>
      <c r="D38" s="30"/>
      <c r="E38" s="30" t="s">
        <v>48</v>
      </c>
      <c r="F38" s="33">
        <f>SUM(F39:F40)</f>
        <v>2238891.35</v>
      </c>
      <c r="G38" s="33">
        <f t="shared" ref="G38:J38" si="12">SUM(G39:G40)</f>
        <v>2413951</v>
      </c>
      <c r="H38" s="33">
        <f t="shared" si="12"/>
        <v>2472090</v>
      </c>
      <c r="I38" s="33">
        <f t="shared" si="12"/>
        <v>2472090</v>
      </c>
      <c r="J38" s="33">
        <f t="shared" si="12"/>
        <v>2472090</v>
      </c>
      <c r="L38" s="176"/>
    </row>
    <row r="39" spans="1:12" x14ac:dyDescent="0.25">
      <c r="A39" s="6"/>
      <c r="B39" s="6"/>
      <c r="C39" s="6"/>
      <c r="D39" s="6">
        <v>3111</v>
      </c>
      <c r="E39" s="6" t="s">
        <v>49</v>
      </c>
      <c r="F39" s="37">
        <f>'Posebni dio'!F67+'Posebni dio'!F76+'Posebni dio'!F117+'Posebni dio'!F138+'Posebni dio'!F168+'Posebni dio'!F205+'Posebni dio'!F213+'Posebni dio'!F221+'Posebni dio'!F227+'Posebni dio'!F87</f>
        <v>2238891.35</v>
      </c>
      <c r="G39" s="37">
        <f>'Posebni dio'!G67+'Posebni dio'!G76+'Posebni dio'!G117+'Posebni dio'!G138+'Posebni dio'!G168+'Posebni dio'!G205+'Posebni dio'!G213+'Posebni dio'!G221+'Posebni dio'!G227+'Posebni dio'!G87</f>
        <v>2388951</v>
      </c>
      <c r="H39" s="37">
        <f>'Posebni dio'!H67+'Posebni dio'!H76+'Posebni dio'!H117+'Posebni dio'!H138+'Posebni dio'!H168+'Posebni dio'!H205+'Posebni dio'!H213+'Posebni dio'!H221+'Posebni dio'!H227+'Posebni dio'!H87</f>
        <v>2432090</v>
      </c>
      <c r="I39" s="37">
        <f>'Posebni dio'!I67+'Posebni dio'!I76+'Posebni dio'!I117+'Posebni dio'!I138+'Posebni dio'!I168+'Posebni dio'!I205+'Posebni dio'!I213+'Posebni dio'!I221+'Posebni dio'!I227+'Posebni dio'!I87</f>
        <v>2432090</v>
      </c>
      <c r="J39" s="37">
        <f>'Posebni dio'!J67+'Posebni dio'!J76+'Posebni dio'!J117+'Posebni dio'!J138+'Posebni dio'!J168+'Posebni dio'!J205+'Posebni dio'!J213+'Posebni dio'!J221+'Posebni dio'!J227+'Posebni dio'!J87</f>
        <v>2432090</v>
      </c>
      <c r="L39" s="176"/>
    </row>
    <row r="40" spans="1:12" s="107" customFormat="1" x14ac:dyDescent="0.25">
      <c r="A40" s="108"/>
      <c r="B40" s="108"/>
      <c r="C40" s="108"/>
      <c r="D40" s="108">
        <v>3113</v>
      </c>
      <c r="E40" s="108" t="s">
        <v>188</v>
      </c>
      <c r="F40" s="37">
        <f>'Posebni dio'!F68+'Posebni dio'!F77+'Posebni dio'!F169</f>
        <v>0</v>
      </c>
      <c r="G40" s="37">
        <f>'Posebni dio'!G68+'Posebni dio'!G77+'Posebni dio'!G169</f>
        <v>25000</v>
      </c>
      <c r="H40" s="37">
        <f>'Posebni dio'!H68+'Posebni dio'!H77+'Posebni dio'!H169</f>
        <v>40000</v>
      </c>
      <c r="I40" s="37">
        <f>'Posebni dio'!I68+'Posebni dio'!I77+'Posebni dio'!I169</f>
        <v>40000</v>
      </c>
      <c r="J40" s="37">
        <f>'Posebni dio'!J68+'Posebni dio'!J77+'Posebni dio'!J169</f>
        <v>40000</v>
      </c>
      <c r="L40" s="176"/>
    </row>
    <row r="41" spans="1:12" x14ac:dyDescent="0.25">
      <c r="A41" s="31"/>
      <c r="B41" s="31"/>
      <c r="C41" s="31">
        <v>312</v>
      </c>
      <c r="D41" s="31"/>
      <c r="E41" s="31" t="s">
        <v>50</v>
      </c>
      <c r="F41" s="45">
        <f>F42</f>
        <v>99741.89</v>
      </c>
      <c r="G41" s="45">
        <f t="shared" ref="G41:J41" si="13">G42</f>
        <v>106100</v>
      </c>
      <c r="H41" s="45">
        <f t="shared" si="13"/>
        <v>104200</v>
      </c>
      <c r="I41" s="45">
        <f t="shared" si="13"/>
        <v>104200</v>
      </c>
      <c r="J41" s="45">
        <f t="shared" si="13"/>
        <v>104200</v>
      </c>
      <c r="L41" s="176"/>
    </row>
    <row r="42" spans="1:12" x14ac:dyDescent="0.25">
      <c r="A42" s="6"/>
      <c r="B42" s="6"/>
      <c r="C42" s="6"/>
      <c r="D42" s="6">
        <v>3121</v>
      </c>
      <c r="E42" s="6" t="s">
        <v>50</v>
      </c>
      <c r="F42" s="37">
        <f>'Posebni dio'!F69+'Posebni dio'!F78+'Posebni dio'!F170+'Posebni dio'!F206+'Posebni dio'!F214</f>
        <v>99741.89</v>
      </c>
      <c r="G42" s="37">
        <f>'Posebni dio'!G69+'Posebni dio'!G78+'Posebni dio'!G170+'Posebni dio'!G206+'Posebni dio'!G214</f>
        <v>106100</v>
      </c>
      <c r="H42" s="37">
        <f>'Posebni dio'!H69+'Posebni dio'!H78+'Posebni dio'!H170+'Posebni dio'!H206+'Posebni dio'!H214</f>
        <v>104200</v>
      </c>
      <c r="I42" s="37">
        <f>'Posebni dio'!I69+'Posebni dio'!I78+'Posebni dio'!I170+'Posebni dio'!I206+'Posebni dio'!I214</f>
        <v>104200</v>
      </c>
      <c r="J42" s="37">
        <f>'Posebni dio'!J69+'Posebni dio'!J78+'Posebni dio'!J170+'Posebni dio'!J206+'Posebni dio'!J214</f>
        <v>104200</v>
      </c>
      <c r="L42" s="176"/>
    </row>
    <row r="43" spans="1:12" x14ac:dyDescent="0.25">
      <c r="A43" s="31"/>
      <c r="B43" s="31"/>
      <c r="C43" s="31">
        <v>313</v>
      </c>
      <c r="D43" s="31"/>
      <c r="E43" s="31" t="s">
        <v>51</v>
      </c>
      <c r="F43" s="45">
        <f>F44</f>
        <v>367321.58</v>
      </c>
      <c r="G43" s="45">
        <f t="shared" ref="G43:J43" si="14">G44</f>
        <v>395249</v>
      </c>
      <c r="H43" s="45">
        <f t="shared" si="14"/>
        <v>408171</v>
      </c>
      <c r="I43" s="45">
        <f t="shared" si="14"/>
        <v>408171</v>
      </c>
      <c r="J43" s="45">
        <f t="shared" si="14"/>
        <v>408171</v>
      </c>
      <c r="L43" s="176"/>
    </row>
    <row r="44" spans="1:12" x14ac:dyDescent="0.25">
      <c r="A44" s="6"/>
      <c r="B44" s="6"/>
      <c r="C44" s="6"/>
      <c r="D44" s="6">
        <v>3132</v>
      </c>
      <c r="E44" s="6" t="s">
        <v>52</v>
      </c>
      <c r="F44" s="37">
        <f>'Posebni dio'!F70+'Posebni dio'!F79+'Posebni dio'!F118+'Posebni dio'!F139+'Posebni dio'!F171+'Posebni dio'!F207+'Posebni dio'!F215+'Posebni dio'!F222+'Posebni dio'!F228</f>
        <v>367321.58</v>
      </c>
      <c r="G44" s="37">
        <f>'Posebni dio'!G70+'Posebni dio'!G79+'Posebni dio'!G118+'Posebni dio'!G139+'Posebni dio'!G171+'Posebni dio'!G207+'Posebni dio'!G215+'Posebni dio'!G222+'Posebni dio'!G228</f>
        <v>395249</v>
      </c>
      <c r="H44" s="37">
        <f>'Posebni dio'!H70+'Posebni dio'!H79+'Posebni dio'!H118+'Posebni dio'!H139+'Posebni dio'!H171+'Posebni dio'!H207+'Posebni dio'!H215+'Posebni dio'!H222+'Posebni dio'!H228+'Posebni dio'!H88</f>
        <v>408171</v>
      </c>
      <c r="I44" s="37">
        <f>'Posebni dio'!I70+'Posebni dio'!I79+'Posebni dio'!I118+'Posebni dio'!I139+'Posebni dio'!I171+'Posebni dio'!I207+'Posebni dio'!I215+'Posebni dio'!I222+'Posebni dio'!I228+'Posebni dio'!I88</f>
        <v>408171</v>
      </c>
      <c r="J44" s="37">
        <f>'Posebni dio'!J70+'Posebni dio'!J79+'Posebni dio'!J118+'Posebni dio'!J139+'Posebni dio'!J171+'Posebni dio'!J207+'Posebni dio'!J215+'Posebni dio'!J222+'Posebni dio'!J228+'Posebni dio'!J88</f>
        <v>408171</v>
      </c>
      <c r="L44" s="176"/>
    </row>
    <row r="45" spans="1:12" x14ac:dyDescent="0.25">
      <c r="A45" s="40"/>
      <c r="B45" s="40">
        <v>32</v>
      </c>
      <c r="C45" s="41"/>
      <c r="D45" s="41"/>
      <c r="E45" s="40" t="s">
        <v>53</v>
      </c>
      <c r="F45" s="29">
        <f>F46+F50+F57+F67</f>
        <v>528567.80000000005</v>
      </c>
      <c r="G45" s="29">
        <f t="shared" ref="G45:J45" si="15">G46+G50+G57+G67</f>
        <v>687253</v>
      </c>
      <c r="H45" s="29">
        <f t="shared" si="15"/>
        <v>538490</v>
      </c>
      <c r="I45" s="29">
        <f t="shared" si="15"/>
        <v>538490</v>
      </c>
      <c r="J45" s="29">
        <f t="shared" si="15"/>
        <v>538490</v>
      </c>
      <c r="L45" s="176"/>
    </row>
    <row r="46" spans="1:12" x14ac:dyDescent="0.25">
      <c r="A46" s="30"/>
      <c r="B46" s="30"/>
      <c r="C46" s="30">
        <v>321</v>
      </c>
      <c r="D46" s="30"/>
      <c r="E46" s="30" t="s">
        <v>54</v>
      </c>
      <c r="F46" s="33">
        <f>SUM(F47:F49)</f>
        <v>54934.78</v>
      </c>
      <c r="G46" s="33">
        <f t="shared" ref="G46:J46" si="16">SUM(G47:G49)</f>
        <v>59710</v>
      </c>
      <c r="H46" s="33">
        <f t="shared" si="16"/>
        <v>57760</v>
      </c>
      <c r="I46" s="33">
        <f t="shared" si="16"/>
        <v>57760</v>
      </c>
      <c r="J46" s="33">
        <f t="shared" si="16"/>
        <v>57760</v>
      </c>
      <c r="L46" s="176"/>
    </row>
    <row r="47" spans="1:12" x14ac:dyDescent="0.25">
      <c r="A47" s="6"/>
      <c r="B47" s="46"/>
      <c r="C47" s="6"/>
      <c r="D47" s="6">
        <v>3211</v>
      </c>
      <c r="E47" s="7" t="s">
        <v>55</v>
      </c>
      <c r="F47" s="37">
        <f>'Posebni dio'!F15+'Posebni dio'!F36+'Posebni dio'!F120+'Posebni dio'!F141+'Posebni dio'!F176</f>
        <v>11518.4</v>
      </c>
      <c r="G47" s="37">
        <f>'Posebni dio'!G15+'Posebni dio'!G36+'Posebni dio'!G120+'Posebni dio'!G141+'Posebni dio'!G176</f>
        <v>11810</v>
      </c>
      <c r="H47" s="37">
        <f>'Posebni dio'!H15+'Posebni dio'!H36+'Posebni dio'!H120+'Posebni dio'!H141+'Posebni dio'!H176</f>
        <v>12610</v>
      </c>
      <c r="I47" s="37">
        <f>'Posebni dio'!I15+'Posebni dio'!I36+'Posebni dio'!I120+'Posebni dio'!I141+'Posebni dio'!I176</f>
        <v>12610</v>
      </c>
      <c r="J47" s="37">
        <f>'Posebni dio'!J15+'Posebni dio'!J36+'Posebni dio'!J120+'Posebni dio'!J141+'Posebni dio'!J176</f>
        <v>12610</v>
      </c>
      <c r="L47" s="177"/>
    </row>
    <row r="48" spans="1:12" ht="25.5" x14ac:dyDescent="0.25">
      <c r="A48" s="35"/>
      <c r="B48" s="39"/>
      <c r="C48" s="35"/>
      <c r="D48" s="6">
        <v>3212</v>
      </c>
      <c r="E48" s="7" t="s">
        <v>56</v>
      </c>
      <c r="F48" s="37">
        <f>'Posebni dio'!F72+'Posebni dio'!F81+'Posebni dio'!F173+'Posebni dio'!F209+'Posebni dio'!F217+'Posebni dio'!F224+'Posebni dio'!F230</f>
        <v>42411.13</v>
      </c>
      <c r="G48" s="37">
        <f>'Posebni dio'!G72+'Posebni dio'!G81+'Posebni dio'!G173+'Posebni dio'!G209+'Posebni dio'!G217+'Posebni dio'!G224+'Posebni dio'!G230</f>
        <v>46600</v>
      </c>
      <c r="H48" s="37">
        <f>'Posebni dio'!H72+'Posebni dio'!H81+'Posebni dio'!H173+'Posebni dio'!H209+'Posebni dio'!H217+'Posebni dio'!H224+'Posebni dio'!H230</f>
        <v>43650</v>
      </c>
      <c r="I48" s="37">
        <f>'Posebni dio'!I72+'Posebni dio'!I81+'Posebni dio'!I173+'Posebni dio'!I209+'Posebni dio'!I217+'Posebni dio'!I224+'Posebni dio'!I230</f>
        <v>43650</v>
      </c>
      <c r="J48" s="37">
        <f>'Posebni dio'!J72+'Posebni dio'!J81+'Posebni dio'!J173+'Posebni dio'!J209+'Posebni dio'!J217+'Posebni dio'!J224+'Posebni dio'!J230</f>
        <v>43650</v>
      </c>
      <c r="L48" s="177"/>
    </row>
    <row r="49" spans="1:12" x14ac:dyDescent="0.25">
      <c r="A49" s="35"/>
      <c r="B49" s="39"/>
      <c r="C49" s="35"/>
      <c r="D49" s="35">
        <v>3213</v>
      </c>
      <c r="E49" s="7" t="s">
        <v>57</v>
      </c>
      <c r="F49" s="37">
        <f>'Posebni dio'!F16+'Posebni dio'!F37+'Posebni dio'!F121+'Posebni dio'!F142</f>
        <v>1005.25</v>
      </c>
      <c r="G49" s="37">
        <f>'Posebni dio'!G16+'Posebni dio'!G37+'Posebni dio'!G121+'Posebni dio'!G142</f>
        <v>1300</v>
      </c>
      <c r="H49" s="37">
        <f>'Posebni dio'!H16+'Posebni dio'!H37+'Posebni dio'!H121+'Posebni dio'!H142</f>
        <v>1500</v>
      </c>
      <c r="I49" s="37">
        <f>'Posebni dio'!I16+'Posebni dio'!I37+'Posebni dio'!I121+'Posebni dio'!I142</f>
        <v>1500</v>
      </c>
      <c r="J49" s="37">
        <f>'Posebni dio'!J16+'Posebni dio'!J37+'Posebni dio'!J121+'Posebni dio'!J142</f>
        <v>1500</v>
      </c>
      <c r="L49" s="177"/>
    </row>
    <row r="50" spans="1:12" x14ac:dyDescent="0.25">
      <c r="A50" s="30"/>
      <c r="B50" s="47"/>
      <c r="C50" s="30">
        <v>322</v>
      </c>
      <c r="D50" s="30"/>
      <c r="E50" s="32" t="s">
        <v>58</v>
      </c>
      <c r="F50" s="33">
        <f>SUM(F51:F56)</f>
        <v>270089.61</v>
      </c>
      <c r="G50" s="33">
        <f t="shared" ref="G50:J50" si="17">SUM(G51:G56)</f>
        <v>299555</v>
      </c>
      <c r="H50" s="33">
        <f t="shared" si="17"/>
        <v>331780</v>
      </c>
      <c r="I50" s="33">
        <f t="shared" si="17"/>
        <v>331780</v>
      </c>
      <c r="J50" s="33">
        <f t="shared" si="17"/>
        <v>331780</v>
      </c>
      <c r="L50" s="177"/>
    </row>
    <row r="51" spans="1:12" x14ac:dyDescent="0.25">
      <c r="A51" s="35"/>
      <c r="B51" s="39"/>
      <c r="C51" s="35"/>
      <c r="D51" s="6">
        <v>3221</v>
      </c>
      <c r="E51" s="7" t="s">
        <v>59</v>
      </c>
      <c r="F51" s="37">
        <f>'Posebni dio'!F17+'Posebni dio'!F38+'Posebni dio'!F101+'Posebni dio'!F110+'Posebni dio'!F122+'Posebni dio'!F134+'Posebni dio'!F143+'Posebni dio'!F158+'Posebni dio'!F177+'Posebni dio'!F188</f>
        <v>28198.210000000003</v>
      </c>
      <c r="G51" s="37">
        <f>'Posebni dio'!G17+'Posebni dio'!G38+'Posebni dio'!G101+'Posebni dio'!G110+'Posebni dio'!G122+'Posebni dio'!G134+'Posebni dio'!G143+'Posebni dio'!G158+'Posebni dio'!G177+'Posebni dio'!G188+'Posebni dio'!G90</f>
        <v>26615</v>
      </c>
      <c r="H51" s="37">
        <f>'Posebni dio'!H17+'Posebni dio'!H38+'Posebni dio'!H101+'Posebni dio'!H110+'Posebni dio'!H122+'Posebni dio'!H134+'Posebni dio'!H143+'Posebni dio'!H158+'Posebni dio'!H177+'Posebni dio'!H188+'Posebni dio'!H90</f>
        <v>35180</v>
      </c>
      <c r="I51" s="37">
        <f>'Posebni dio'!I17+'Posebni dio'!I38+'Posebni dio'!I101+'Posebni dio'!I110+'Posebni dio'!I122+'Posebni dio'!I134+'Posebni dio'!I143+'Posebni dio'!I158+'Posebni dio'!I177+'Posebni dio'!I188+'Posebni dio'!I90</f>
        <v>35180</v>
      </c>
      <c r="J51" s="37">
        <f>'Posebni dio'!J17+'Posebni dio'!J38+'Posebni dio'!J101+'Posebni dio'!J110+'Posebni dio'!J122+'Posebni dio'!J134+'Posebni dio'!J143+'Posebni dio'!J158+'Posebni dio'!J177+'Posebni dio'!J188+'Posebni dio'!J90</f>
        <v>35180</v>
      </c>
      <c r="L51" s="177"/>
    </row>
    <row r="52" spans="1:12" x14ac:dyDescent="0.25">
      <c r="A52" s="35"/>
      <c r="B52" s="39"/>
      <c r="C52" s="35"/>
      <c r="D52" s="6">
        <v>3222</v>
      </c>
      <c r="E52" s="7" t="s">
        <v>60</v>
      </c>
      <c r="F52" s="37">
        <f>'Posebni dio'!F18+'Posebni dio'!F39+'Posebni dio'!F178+'Posebni dio'!F189+'Posebni dio'!F241+'Posebni dio'!F247+'Posebni dio'!F249+'Posebni dio'!F254</f>
        <v>193079.97</v>
      </c>
      <c r="G52" s="37">
        <f>'Posebni dio'!G18+'Posebni dio'!G39+'Posebni dio'!G178+'Posebni dio'!G189+'Posebni dio'!G241+'Posebni dio'!G247+'Posebni dio'!G249+'Posebni dio'!G254</f>
        <v>218000</v>
      </c>
      <c r="H52" s="37">
        <f>'Posebni dio'!H18+'Posebni dio'!H39+'Posebni dio'!H178+'Posebni dio'!H189+'Posebni dio'!H241+'Posebni dio'!H247+'Posebni dio'!H249+'Posebni dio'!H254</f>
        <v>221800</v>
      </c>
      <c r="I52" s="37">
        <f>'Posebni dio'!I18+'Posebni dio'!I39+'Posebni dio'!I178+'Posebni dio'!I189+'Posebni dio'!I241+'Posebni dio'!I247+'Posebni dio'!I249+'Posebni dio'!I254</f>
        <v>221800</v>
      </c>
      <c r="J52" s="37">
        <f>'Posebni dio'!J18+'Posebni dio'!J39+'Posebni dio'!J178+'Posebni dio'!J189+'Posebni dio'!J241+'Posebni dio'!J247+'Posebni dio'!J249+'Posebni dio'!J254</f>
        <v>221800</v>
      </c>
      <c r="L52" s="177"/>
    </row>
    <row r="53" spans="1:12" x14ac:dyDescent="0.25">
      <c r="A53" s="35"/>
      <c r="B53" s="39"/>
      <c r="C53" s="35"/>
      <c r="D53" s="6">
        <v>3223</v>
      </c>
      <c r="E53" s="7" t="s">
        <v>61</v>
      </c>
      <c r="F53" s="37">
        <f>'Posebni dio'!F40+'Posebni dio'!F62+'Posebni dio'!F91+'Posebni dio'!F102+'Posebni dio'!F144+'Posebni dio'!F179</f>
        <v>34033.870000000003</v>
      </c>
      <c r="G53" s="37">
        <f>'Posebni dio'!G40+'Posebni dio'!G62+'Posebni dio'!G91+'Posebni dio'!G102+'Posebni dio'!G144+'Posebni dio'!G179</f>
        <v>40040</v>
      </c>
      <c r="H53" s="37">
        <f>'Posebni dio'!H40+'Posebni dio'!H62+'Posebni dio'!H91+'Posebni dio'!H102+'Posebni dio'!H144+'Posebni dio'!H179</f>
        <v>52040</v>
      </c>
      <c r="I53" s="37">
        <f>'Posebni dio'!I40+'Posebni dio'!I62+'Posebni dio'!I91+'Posebni dio'!I102+'Posebni dio'!I144+'Posebni dio'!I179</f>
        <v>52040</v>
      </c>
      <c r="J53" s="37">
        <f>'Posebni dio'!J40+'Posebni dio'!J62+'Posebni dio'!J91+'Posebni dio'!J102+'Posebni dio'!J144+'Posebni dio'!J179</f>
        <v>52040</v>
      </c>
      <c r="L53" s="177"/>
    </row>
    <row r="54" spans="1:12" ht="25.5" x14ac:dyDescent="0.25">
      <c r="A54" s="35"/>
      <c r="B54" s="39"/>
      <c r="C54" s="35"/>
      <c r="D54" s="6">
        <v>3224</v>
      </c>
      <c r="E54" s="7" t="s">
        <v>62</v>
      </c>
      <c r="F54" s="37">
        <f>'Posebni dio'!F19+'Posebni dio'!F41</f>
        <v>6129.18</v>
      </c>
      <c r="G54" s="37">
        <f>'Posebni dio'!G19+'Posebni dio'!G41</f>
        <v>6000</v>
      </c>
      <c r="H54" s="37">
        <f>'Posebni dio'!H19+'Posebni dio'!H41</f>
        <v>7000</v>
      </c>
      <c r="I54" s="37">
        <f>'Posebni dio'!I19+'Posebni dio'!I41</f>
        <v>7000</v>
      </c>
      <c r="J54" s="37">
        <f>'Posebni dio'!J19+'Posebni dio'!J41</f>
        <v>7000</v>
      </c>
      <c r="L54" s="177"/>
    </row>
    <row r="55" spans="1:12" x14ac:dyDescent="0.25">
      <c r="A55" s="35"/>
      <c r="B55" s="39"/>
      <c r="C55" s="35"/>
      <c r="D55" s="6">
        <v>3225</v>
      </c>
      <c r="E55" s="7" t="s">
        <v>63</v>
      </c>
      <c r="F55" s="37">
        <f>'Posebni dio'!F20+'Posebni dio'!F42+'Posebni dio'!F103+'Posebni dio'!F111+'Posebni dio'!F123+'Posebni dio'!F135+'Posebni dio'!F145+'Posebni dio'!F159+'Posebni dio'!F180+'Posebni dio'!F190</f>
        <v>6882.32</v>
      </c>
      <c r="G55" s="37">
        <f>'Posebni dio'!G20+'Posebni dio'!G42+'Posebni dio'!G103+'Posebni dio'!G111+'Posebni dio'!G123+'Posebni dio'!G135+'Posebni dio'!G145+'Posebni dio'!G159+'Posebni dio'!G180+'Posebni dio'!G190</f>
        <v>7200</v>
      </c>
      <c r="H55" s="37">
        <f>'Posebni dio'!H20+'Posebni dio'!H42+'Posebni dio'!H103+'Posebni dio'!H111+'Posebni dio'!H123+'Posebni dio'!H135+'Posebni dio'!H145+'Posebni dio'!H159+'Posebni dio'!H180+'Posebni dio'!H190+'Posebni dio'!H92</f>
        <v>13260</v>
      </c>
      <c r="I55" s="37">
        <f>'Posebni dio'!I20+'Posebni dio'!I42+'Posebni dio'!I103+'Posebni dio'!I111+'Posebni dio'!I123+'Posebni dio'!I135+'Posebni dio'!I145+'Posebni dio'!I159+'Posebni dio'!I180+'Posebni dio'!I190+'Posebni dio'!I92</f>
        <v>13260</v>
      </c>
      <c r="J55" s="37">
        <f>'Posebni dio'!J20+'Posebni dio'!J42+'Posebni dio'!J103+'Posebni dio'!J111+'Posebni dio'!J123+'Posebni dio'!J135+'Posebni dio'!J145+'Posebni dio'!J159+'Posebni dio'!J180+'Posebni dio'!J190+'Posebni dio'!J92</f>
        <v>13260</v>
      </c>
      <c r="L55" s="177"/>
    </row>
    <row r="56" spans="1:12" x14ac:dyDescent="0.25">
      <c r="A56" s="35"/>
      <c r="B56" s="39"/>
      <c r="C56" s="35"/>
      <c r="D56" s="6">
        <v>3227</v>
      </c>
      <c r="E56" s="7" t="s">
        <v>64</v>
      </c>
      <c r="F56" s="37">
        <f>'Posebni dio'!F21+'Posebni dio'!F43+'Posebni dio'!F181+'Posebni dio'!F191</f>
        <v>1766.06</v>
      </c>
      <c r="G56" s="37">
        <f>'Posebni dio'!G21+'Posebni dio'!G43+'Posebni dio'!G181+'Posebni dio'!G191</f>
        <v>1700</v>
      </c>
      <c r="H56" s="37">
        <f>'Posebni dio'!H21+'Posebni dio'!H43+'Posebni dio'!H181+'Posebni dio'!H191</f>
        <v>2500</v>
      </c>
      <c r="I56" s="37">
        <f>'Posebni dio'!I21+'Posebni dio'!I43+'Posebni dio'!I181+'Posebni dio'!I191</f>
        <v>2500</v>
      </c>
      <c r="J56" s="37">
        <f>'Posebni dio'!J21+'Posebni dio'!J43+'Posebni dio'!J181+'Posebni dio'!J191</f>
        <v>2500</v>
      </c>
      <c r="L56" s="177"/>
    </row>
    <row r="57" spans="1:12" x14ac:dyDescent="0.25">
      <c r="A57" s="30"/>
      <c r="B57" s="47"/>
      <c r="C57" s="30">
        <v>323</v>
      </c>
      <c r="D57" s="30"/>
      <c r="E57" s="32" t="s">
        <v>65</v>
      </c>
      <c r="F57" s="33">
        <f>SUM(F58:F66)</f>
        <v>196526.41000000003</v>
      </c>
      <c r="G57" s="33">
        <f t="shared" ref="G57:J57" si="18">SUM(G58:G66)</f>
        <v>321139</v>
      </c>
      <c r="H57" s="33">
        <f t="shared" si="18"/>
        <v>137420</v>
      </c>
      <c r="I57" s="33">
        <f t="shared" si="18"/>
        <v>137420</v>
      </c>
      <c r="J57" s="33">
        <f t="shared" si="18"/>
        <v>137420</v>
      </c>
      <c r="L57" s="177"/>
    </row>
    <row r="58" spans="1:12" x14ac:dyDescent="0.25">
      <c r="A58" s="35"/>
      <c r="B58" s="39"/>
      <c r="C58" s="35"/>
      <c r="D58" s="6">
        <v>3231</v>
      </c>
      <c r="E58" s="7" t="s">
        <v>66</v>
      </c>
      <c r="F58" s="37">
        <f>'Posebni dio'!F22+'Posebni dio'!F44+'Posebni dio'!F146</f>
        <v>3857.94</v>
      </c>
      <c r="G58" s="37">
        <f>'Posebni dio'!G22+'Posebni dio'!G44+'Posebni dio'!G146</f>
        <v>4800</v>
      </c>
      <c r="H58" s="37">
        <f>'Posebni dio'!H22+'Posebni dio'!H44+'Posebni dio'!H146</f>
        <v>4800</v>
      </c>
      <c r="I58" s="37">
        <f>'Posebni dio'!I22+'Posebni dio'!I44+'Posebni dio'!I146</f>
        <v>4800</v>
      </c>
      <c r="J58" s="37">
        <f>'Posebni dio'!J22+'Posebni dio'!J44+'Posebni dio'!J146</f>
        <v>4800</v>
      </c>
      <c r="L58" s="177"/>
    </row>
    <row r="59" spans="1:12" x14ac:dyDescent="0.25">
      <c r="A59" s="35"/>
      <c r="B59" s="39"/>
      <c r="C59" s="35"/>
      <c r="D59" s="6">
        <v>3232</v>
      </c>
      <c r="E59" s="7" t="s">
        <v>67</v>
      </c>
      <c r="F59" s="37">
        <f>'Posebni dio'!F45+'Posebni dio'!F63+'Posebni dio'!F93+'Posebni dio'!F147+'Posebni dio'!F182+'Posebni dio'!F192+'Posebni dio'!F201</f>
        <v>119449.47</v>
      </c>
      <c r="G59" s="37">
        <f>'Posebni dio'!G45+'Posebni dio'!G63+'Posebni dio'!G93+'Posebni dio'!G147+'Posebni dio'!G182+'Posebni dio'!G192+'Posebni dio'!G201</f>
        <v>244928</v>
      </c>
      <c r="H59" s="37">
        <f>'Posebni dio'!H45+'Posebni dio'!H63+'Posebni dio'!H93+'Posebni dio'!H147+'Posebni dio'!H182+'Posebni dio'!H192+'Posebni dio'!H201</f>
        <v>63317</v>
      </c>
      <c r="I59" s="37">
        <f>'Posebni dio'!I45+'Posebni dio'!I63+'Posebni dio'!I93+'Posebni dio'!I147+'Posebni dio'!I182+'Posebni dio'!I192+'Posebni dio'!I201</f>
        <v>63317</v>
      </c>
      <c r="J59" s="37">
        <f>'Posebni dio'!J45+'Posebni dio'!J63+'Posebni dio'!J93+'Posebni dio'!J147+'Posebni dio'!J182+'Posebni dio'!J192+'Posebni dio'!J201</f>
        <v>63317</v>
      </c>
      <c r="L59" s="177"/>
    </row>
    <row r="60" spans="1:12" x14ac:dyDescent="0.25">
      <c r="A60" s="35"/>
      <c r="B60" s="39"/>
      <c r="C60" s="35"/>
      <c r="D60" s="6">
        <v>3233</v>
      </c>
      <c r="E60" s="7" t="s">
        <v>68</v>
      </c>
      <c r="F60" s="37">
        <f>'Posebni dio'!F23+'Posebni dio'!F46</f>
        <v>127.44</v>
      </c>
      <c r="G60" s="37">
        <f>'Posebni dio'!G23+'Posebni dio'!G46</f>
        <v>133</v>
      </c>
      <c r="H60" s="37">
        <f>'Posebni dio'!H23+'Posebni dio'!H46</f>
        <v>133</v>
      </c>
      <c r="I60" s="37">
        <f>'Posebni dio'!I23+'Posebni dio'!I46</f>
        <v>133</v>
      </c>
      <c r="J60" s="37">
        <f>'Posebni dio'!J23+'Posebni dio'!J46</f>
        <v>133</v>
      </c>
      <c r="L60" s="177"/>
    </row>
    <row r="61" spans="1:12" x14ac:dyDescent="0.25">
      <c r="A61" s="35"/>
      <c r="B61" s="39"/>
      <c r="C61" s="35"/>
      <c r="D61" s="6">
        <v>3234</v>
      </c>
      <c r="E61" s="7" t="s">
        <v>69</v>
      </c>
      <c r="F61" s="37">
        <f>'Posebni dio'!F24+'Posebni dio'!F47+'Posebni dio'!F104+'Posebni dio'!F148+'Posebni dio'!F183+'Posebni dio'!F193</f>
        <v>24191.81</v>
      </c>
      <c r="G61" s="37">
        <f>'Posebni dio'!G24+'Posebni dio'!G47+'Posebni dio'!G104+'Posebni dio'!G148+'Posebni dio'!G183+'Posebni dio'!G193</f>
        <v>23647</v>
      </c>
      <c r="H61" s="37">
        <f>'Posebni dio'!H24+'Posebni dio'!H47+'Posebni dio'!H104+'Posebni dio'!H148+'Posebni dio'!H183+'Posebni dio'!H193</f>
        <v>26950</v>
      </c>
      <c r="I61" s="37">
        <f>'Posebni dio'!I24+'Posebni dio'!I47+'Posebni dio'!I104+'Posebni dio'!I148+'Posebni dio'!I183+'Posebni dio'!I193</f>
        <v>26950</v>
      </c>
      <c r="J61" s="37">
        <f>'Posebni dio'!J24+'Posebni dio'!J47+'Posebni dio'!J104+'Posebni dio'!J148+'Posebni dio'!J183+'Posebni dio'!J193</f>
        <v>26950</v>
      </c>
      <c r="L61" s="177"/>
    </row>
    <row r="62" spans="1:12" x14ac:dyDescent="0.25">
      <c r="A62" s="35"/>
      <c r="B62" s="39"/>
      <c r="C62" s="35"/>
      <c r="D62" s="6">
        <v>3235</v>
      </c>
      <c r="E62" s="7" t="s">
        <v>70</v>
      </c>
      <c r="F62" s="37">
        <f>'Posebni dio'!F25+'Posebni dio'!F48+'Posebni dio'!F149</f>
        <v>2126.87</v>
      </c>
      <c r="G62" s="37">
        <f>'Posebni dio'!G25+'Posebni dio'!G48+'Posebni dio'!G149</f>
        <v>1830</v>
      </c>
      <c r="H62" s="37">
        <f>'Posebni dio'!H25+'Posebni dio'!H48+'Posebni dio'!H149</f>
        <v>1830</v>
      </c>
      <c r="I62" s="37">
        <f>'Posebni dio'!I25+'Posebni dio'!I48+'Posebni dio'!I149</f>
        <v>1830</v>
      </c>
      <c r="J62" s="37">
        <f>'Posebni dio'!J25+'Posebni dio'!J48+'Posebni dio'!J149</f>
        <v>1830</v>
      </c>
      <c r="L62" s="177"/>
    </row>
    <row r="63" spans="1:12" x14ac:dyDescent="0.25">
      <c r="A63" s="35"/>
      <c r="B63" s="39"/>
      <c r="C63" s="35"/>
      <c r="D63" s="6">
        <v>3236</v>
      </c>
      <c r="E63" s="7" t="s">
        <v>71</v>
      </c>
      <c r="F63" s="37">
        <f>'Posebni dio'!F26+'Posebni dio'!F49+'Posebni dio'!F184+'Posebni dio'!F194+'Posebni dio'!F218</f>
        <v>4097.3500000000004</v>
      </c>
      <c r="G63" s="37">
        <f>'Posebni dio'!G26+'Posebni dio'!G49+'Posebni dio'!G184+'Posebni dio'!G194+'Posebni dio'!G218</f>
        <v>9100</v>
      </c>
      <c r="H63" s="37">
        <f>'Posebni dio'!H26+'Posebni dio'!H49+'Posebni dio'!H184+'Posebni dio'!H194+'Posebni dio'!H218</f>
        <v>6500</v>
      </c>
      <c r="I63" s="37">
        <f>'Posebni dio'!I26+'Posebni dio'!I49+'Posebni dio'!I184+'Posebni dio'!I194+'Posebni dio'!I218</f>
        <v>6500</v>
      </c>
      <c r="J63" s="37">
        <f>'Posebni dio'!J26+'Posebni dio'!J49+'Posebni dio'!J184+'Posebni dio'!J194+'Posebni dio'!J218</f>
        <v>6500</v>
      </c>
      <c r="L63" s="177"/>
    </row>
    <row r="64" spans="1:12" x14ac:dyDescent="0.25">
      <c r="A64" s="35"/>
      <c r="B64" s="39"/>
      <c r="C64" s="35"/>
      <c r="D64" s="6">
        <v>3237</v>
      </c>
      <c r="E64" s="7" t="s">
        <v>72</v>
      </c>
      <c r="F64" s="37">
        <f>'Posebni dio'!F27+'Posebni dio'!F50+'Posebni dio'!F105+'Posebni dio'!F112</f>
        <v>2107.64</v>
      </c>
      <c r="G64" s="37">
        <f>'Posebni dio'!G27+'Posebni dio'!G50+'Posebni dio'!G105+'Posebni dio'!G112</f>
        <v>750</v>
      </c>
      <c r="H64" s="37">
        <f>'Posebni dio'!H27+'Posebni dio'!H50+'Posebni dio'!H105+'Posebni dio'!H112</f>
        <v>11400</v>
      </c>
      <c r="I64" s="37">
        <f>'Posebni dio'!I27+'Posebni dio'!I50+'Posebni dio'!I105+'Posebni dio'!I112</f>
        <v>11400</v>
      </c>
      <c r="J64" s="37">
        <f>'Posebni dio'!J27+'Posebni dio'!J50+'Posebni dio'!J105+'Posebni dio'!J112</f>
        <v>11400</v>
      </c>
      <c r="L64" s="177"/>
    </row>
    <row r="65" spans="1:12" x14ac:dyDescent="0.25">
      <c r="A65" s="35"/>
      <c r="B65" s="39"/>
      <c r="C65" s="35"/>
      <c r="D65" s="6">
        <v>3238</v>
      </c>
      <c r="E65" s="7" t="s">
        <v>73</v>
      </c>
      <c r="F65" s="37">
        <f>'Posebni dio'!F28+'Posebni dio'!F51+'Posebni dio'!F185+'Posebni dio'!F195</f>
        <v>4797.0999999999995</v>
      </c>
      <c r="G65" s="37">
        <f>'Posebni dio'!G28+'Posebni dio'!G51+'Posebni dio'!G185+'Posebni dio'!G195</f>
        <v>4500</v>
      </c>
      <c r="H65" s="37">
        <f>'Posebni dio'!H28+'Posebni dio'!H51+'Posebni dio'!H185+'Posebni dio'!H195</f>
        <v>5500</v>
      </c>
      <c r="I65" s="37">
        <f>'Posebni dio'!I28+'Posebni dio'!I51+'Posebni dio'!I185+'Posebni dio'!I195</f>
        <v>5500</v>
      </c>
      <c r="J65" s="37">
        <f>'Posebni dio'!J28+'Posebni dio'!J51+'Posebni dio'!J185+'Posebni dio'!J195</f>
        <v>5500</v>
      </c>
      <c r="L65" s="177"/>
    </row>
    <row r="66" spans="1:12" x14ac:dyDescent="0.25">
      <c r="A66" s="35"/>
      <c r="B66" s="39"/>
      <c r="C66" s="35"/>
      <c r="D66" s="6">
        <v>3239</v>
      </c>
      <c r="E66" s="7" t="s">
        <v>74</v>
      </c>
      <c r="F66" s="37">
        <f>'Posebni dio'!F29+'Posebni dio'!F52+'Posebni dio'!F94+'Posebni dio'!F106+'Posebni dio'!F113+'Posebni dio'!F150+'Posebni dio'!F160</f>
        <v>35770.79</v>
      </c>
      <c r="G66" s="37">
        <f>'Posebni dio'!G29+'Posebni dio'!G52+'Posebni dio'!G94+'Posebni dio'!G106+'Posebni dio'!G113+'Posebni dio'!G150+'Posebni dio'!G160</f>
        <v>31451</v>
      </c>
      <c r="H66" s="37">
        <f>'Posebni dio'!H29+'Posebni dio'!H52+'Posebni dio'!H94+'Posebni dio'!H106+'Posebni dio'!H113+'Posebni dio'!H150+'Posebni dio'!H160</f>
        <v>16990</v>
      </c>
      <c r="I66" s="37">
        <f>'Posebni dio'!I29+'Posebni dio'!I52+'Posebni dio'!I94+'Posebni dio'!I106+'Posebni dio'!I113+'Posebni dio'!I150+'Posebni dio'!I160</f>
        <v>16990</v>
      </c>
      <c r="J66" s="37">
        <f>'Posebni dio'!J29+'Posebni dio'!J52+'Posebni dio'!J94+'Posebni dio'!J106+'Posebni dio'!J113+'Posebni dio'!J150+'Posebni dio'!J160</f>
        <v>16990</v>
      </c>
      <c r="L66" s="177"/>
    </row>
    <row r="67" spans="1:12" x14ac:dyDescent="0.25">
      <c r="A67" s="30"/>
      <c r="B67" s="47"/>
      <c r="C67" s="30">
        <v>329</v>
      </c>
      <c r="D67" s="30"/>
      <c r="E67" s="32" t="s">
        <v>75</v>
      </c>
      <c r="F67" s="33">
        <f>SUM(F68:F72)</f>
        <v>7017.0000000000009</v>
      </c>
      <c r="G67" s="33">
        <f t="shared" ref="G67:J67" si="19">SUM(G68:G72)</f>
        <v>6849</v>
      </c>
      <c r="H67" s="33">
        <f t="shared" si="19"/>
        <v>11530</v>
      </c>
      <c r="I67" s="33">
        <f t="shared" si="19"/>
        <v>11530</v>
      </c>
      <c r="J67" s="33">
        <f t="shared" si="19"/>
        <v>11530</v>
      </c>
      <c r="L67" s="177"/>
    </row>
    <row r="68" spans="1:12" x14ac:dyDescent="0.25">
      <c r="A68" s="35"/>
      <c r="B68" s="39"/>
      <c r="C68" s="35"/>
      <c r="D68" s="6">
        <v>3292</v>
      </c>
      <c r="E68" s="7" t="s">
        <v>76</v>
      </c>
      <c r="F68" s="37">
        <f>'Posebni dio'!F30+'Posebni dio'!F53</f>
        <v>2636.53</v>
      </c>
      <c r="G68" s="37">
        <f>'Posebni dio'!G30+'Posebni dio'!G53</f>
        <v>3000</v>
      </c>
      <c r="H68" s="37">
        <f>'Posebni dio'!H30+'Posebni dio'!H53</f>
        <v>5000</v>
      </c>
      <c r="I68" s="37">
        <f>'Posebni dio'!I30+'Posebni dio'!I53</f>
        <v>5000</v>
      </c>
      <c r="J68" s="37">
        <f>'Posebni dio'!J30+'Posebni dio'!J53</f>
        <v>5000</v>
      </c>
      <c r="L68" s="177"/>
    </row>
    <row r="69" spans="1:12" x14ac:dyDescent="0.25">
      <c r="A69" s="35"/>
      <c r="B69" s="39"/>
      <c r="C69" s="35"/>
      <c r="D69" s="6">
        <v>3293</v>
      </c>
      <c r="E69" s="7" t="s">
        <v>77</v>
      </c>
      <c r="F69" s="37">
        <f>+'Posebni dio'!F54+'Posebni dio'!F95</f>
        <v>957.71</v>
      </c>
      <c r="G69" s="37">
        <f>+'Posebni dio'!G54+'Posebni dio'!G95</f>
        <v>0</v>
      </c>
      <c r="H69" s="37">
        <f>+'Posebni dio'!H54+'Posebni dio'!H95</f>
        <v>0</v>
      </c>
      <c r="I69" s="37">
        <f>+'Posebni dio'!I54+'Posebni dio'!I95</f>
        <v>0</v>
      </c>
      <c r="J69" s="37">
        <f>+'Posebni dio'!J54+'Posebni dio'!J95</f>
        <v>0</v>
      </c>
      <c r="L69" s="177"/>
    </row>
    <row r="70" spans="1:12" x14ac:dyDescent="0.25">
      <c r="A70" s="35"/>
      <c r="B70" s="39"/>
      <c r="C70" s="35"/>
      <c r="D70" s="6">
        <v>3294</v>
      </c>
      <c r="E70" s="7" t="s">
        <v>78</v>
      </c>
      <c r="F70" s="37">
        <f>'Posebni dio'!F31+'Posebni dio'!F55</f>
        <v>345</v>
      </c>
      <c r="G70" s="37">
        <f>'Posebni dio'!G31+'Posebni dio'!G55</f>
        <v>364</v>
      </c>
      <c r="H70" s="37">
        <f>'Posebni dio'!H31+'Posebni dio'!H55</f>
        <v>345</v>
      </c>
      <c r="I70" s="37">
        <f>'Posebni dio'!I31+'Posebni dio'!I55</f>
        <v>345</v>
      </c>
      <c r="J70" s="37">
        <f>'Posebni dio'!J31+'Posebni dio'!J55</f>
        <v>345</v>
      </c>
      <c r="L70" s="177"/>
    </row>
    <row r="71" spans="1:12" x14ac:dyDescent="0.25">
      <c r="A71" s="35"/>
      <c r="B71" s="39"/>
      <c r="C71" s="35"/>
      <c r="D71" s="6">
        <v>3295</v>
      </c>
      <c r="E71" s="7" t="s">
        <v>79</v>
      </c>
      <c r="F71" s="37">
        <f>'Posebni dio'!F32+'Posebni dio'!F56+'Posebni dio'!F73+'Posebni dio'!F82</f>
        <v>2160.04</v>
      </c>
      <c r="G71" s="37">
        <f>'Posebni dio'!G32+'Posebni dio'!G56+'Posebni dio'!G73+'Posebni dio'!G82</f>
        <v>2585</v>
      </c>
      <c r="H71" s="37">
        <f>'Posebni dio'!H32+'Posebni dio'!H56+'Posebni dio'!H73+'Posebni dio'!H82</f>
        <v>5085</v>
      </c>
      <c r="I71" s="37">
        <f>'Posebni dio'!I32+'Posebni dio'!I56+'Posebni dio'!I73+'Posebni dio'!I82</f>
        <v>5085</v>
      </c>
      <c r="J71" s="37">
        <f>'Posebni dio'!J32+'Posebni dio'!J56+'Posebni dio'!J73+'Posebni dio'!J82</f>
        <v>5085</v>
      </c>
      <c r="L71" s="177"/>
    </row>
    <row r="72" spans="1:12" x14ac:dyDescent="0.25">
      <c r="A72" s="35"/>
      <c r="B72" s="39"/>
      <c r="C72" s="35"/>
      <c r="D72" s="6">
        <v>3299</v>
      </c>
      <c r="E72" s="7" t="s">
        <v>75</v>
      </c>
      <c r="F72" s="37">
        <f>'Posebni dio'!F33+'Posebni dio'!F57+'Posebni dio'!F96+'Posebni dio'!F107+'Posebni dio'!F114</f>
        <v>917.72</v>
      </c>
      <c r="G72" s="37">
        <f>'Posebni dio'!G33+'Posebni dio'!G57+'Posebni dio'!G96+'Posebni dio'!G107+'Posebni dio'!G114</f>
        <v>900</v>
      </c>
      <c r="H72" s="37">
        <f>'Posebni dio'!H33+'Posebni dio'!H57+'Posebni dio'!H96+'Posebni dio'!H107+'Posebni dio'!H114</f>
        <v>1100</v>
      </c>
      <c r="I72" s="37">
        <f>'Posebni dio'!I33+'Posebni dio'!I57+'Posebni dio'!I96+'Posebni dio'!I107+'Posebni dio'!I114</f>
        <v>1100</v>
      </c>
      <c r="J72" s="37">
        <f>'Posebni dio'!J33+'Posebni dio'!J57+'Posebni dio'!J96+'Posebni dio'!J107+'Posebni dio'!J114</f>
        <v>1100</v>
      </c>
      <c r="L72" s="177"/>
    </row>
    <row r="73" spans="1:12" x14ac:dyDescent="0.25">
      <c r="A73" s="40"/>
      <c r="B73" s="40">
        <v>34</v>
      </c>
      <c r="C73" s="40"/>
      <c r="D73" s="40"/>
      <c r="E73" s="43" t="s">
        <v>80</v>
      </c>
      <c r="F73" s="29">
        <f>F74</f>
        <v>1020</v>
      </c>
      <c r="G73" s="29">
        <f t="shared" ref="G73:J73" si="20">G74</f>
        <v>1000</v>
      </c>
      <c r="H73" s="29">
        <f t="shared" si="20"/>
        <v>0</v>
      </c>
      <c r="I73" s="29">
        <f t="shared" si="20"/>
        <v>0</v>
      </c>
      <c r="J73" s="29">
        <f t="shared" si="20"/>
        <v>0</v>
      </c>
      <c r="L73" s="177"/>
    </row>
    <row r="74" spans="1:12" x14ac:dyDescent="0.25">
      <c r="A74" s="30"/>
      <c r="B74" s="47"/>
      <c r="C74" s="30">
        <v>343</v>
      </c>
      <c r="D74" s="30"/>
      <c r="E74" s="32" t="s">
        <v>81</v>
      </c>
      <c r="F74" s="33">
        <f>SUM(F75:F75)</f>
        <v>1020</v>
      </c>
      <c r="G74" s="33">
        <f>SUM(G75:G75)</f>
        <v>1000</v>
      </c>
      <c r="H74" s="33">
        <f>SUM(H75:H75)</f>
        <v>0</v>
      </c>
      <c r="I74" s="33">
        <f>SUM(I75:I75)</f>
        <v>0</v>
      </c>
      <c r="J74" s="33">
        <f>SUM(J75:J75)</f>
        <v>0</v>
      </c>
      <c r="L74" s="177"/>
    </row>
    <row r="75" spans="1:12" x14ac:dyDescent="0.25">
      <c r="A75" s="35"/>
      <c r="B75" s="39"/>
      <c r="C75" s="35"/>
      <c r="D75" s="6">
        <v>3431</v>
      </c>
      <c r="E75" s="7" t="s">
        <v>82</v>
      </c>
      <c r="F75" s="37">
        <f>'Posebni dio'!F59</f>
        <v>1020</v>
      </c>
      <c r="G75" s="37">
        <f>'Posebni dio'!G59</f>
        <v>1000</v>
      </c>
      <c r="H75" s="37">
        <f>'Posebni dio'!H59</f>
        <v>0</v>
      </c>
      <c r="I75" s="37">
        <f>'Posebni dio'!I59</f>
        <v>0</v>
      </c>
      <c r="J75" s="37">
        <f>'Posebni dio'!J59</f>
        <v>0</v>
      </c>
      <c r="L75" s="177"/>
    </row>
    <row r="76" spans="1:12" ht="25.5" x14ac:dyDescent="0.25">
      <c r="A76" s="48"/>
      <c r="B76" s="40">
        <v>37</v>
      </c>
      <c r="C76" s="40"/>
      <c r="D76" s="40"/>
      <c r="E76" s="43" t="s">
        <v>83</v>
      </c>
      <c r="F76" s="29">
        <f>F77</f>
        <v>60659.39</v>
      </c>
      <c r="G76" s="29">
        <f t="shared" ref="G76:J76" si="21">G77</f>
        <v>2000</v>
      </c>
      <c r="H76" s="29">
        <f t="shared" si="21"/>
        <v>4100</v>
      </c>
      <c r="I76" s="29">
        <f t="shared" si="21"/>
        <v>4100</v>
      </c>
      <c r="J76" s="29">
        <f t="shared" si="21"/>
        <v>4100</v>
      </c>
      <c r="L76" s="177"/>
    </row>
    <row r="77" spans="1:12" ht="25.5" x14ac:dyDescent="0.25">
      <c r="A77" s="30"/>
      <c r="B77" s="47"/>
      <c r="C77" s="30">
        <v>372</v>
      </c>
      <c r="D77" s="30"/>
      <c r="E77" s="32" t="s">
        <v>84</v>
      </c>
      <c r="F77" s="33">
        <f>SUM(F78:F78)</f>
        <v>60659.39</v>
      </c>
      <c r="G77" s="33">
        <f>SUM(G78:G78)</f>
        <v>2000</v>
      </c>
      <c r="H77" s="33">
        <f>SUM(H78:H78)</f>
        <v>4100</v>
      </c>
      <c r="I77" s="33">
        <f>SUM(I78:I78)</f>
        <v>4100</v>
      </c>
      <c r="J77" s="33">
        <f>SUM(J78:J78)</f>
        <v>4100</v>
      </c>
      <c r="L77" s="177"/>
    </row>
    <row r="78" spans="1:12" x14ac:dyDescent="0.25">
      <c r="A78" s="35"/>
      <c r="B78" s="39"/>
      <c r="C78" s="35"/>
      <c r="D78" s="6">
        <v>3722</v>
      </c>
      <c r="E78" s="7" t="s">
        <v>85</v>
      </c>
      <c r="F78" s="37">
        <f>'Posebni dio'!F98+'Posebni dio'!F244+'Posebni dio'!F124</f>
        <v>60659.39</v>
      </c>
      <c r="G78" s="37">
        <f>'Posebni dio'!G98+'Posebni dio'!G244+'Posebni dio'!G124</f>
        <v>2000</v>
      </c>
      <c r="H78" s="37">
        <f>'Posebni dio'!H98+'Posebni dio'!H244+'Posebni dio'!H124</f>
        <v>4100</v>
      </c>
      <c r="I78" s="37">
        <f>'Posebni dio'!I98+'Posebni dio'!I244+'Posebni dio'!I124</f>
        <v>4100</v>
      </c>
      <c r="J78" s="37">
        <f>'Posebni dio'!J98+'Posebni dio'!J244+'Posebni dio'!J124</f>
        <v>4100</v>
      </c>
      <c r="L78" s="177"/>
    </row>
    <row r="79" spans="1:12" x14ac:dyDescent="0.25">
      <c r="A79" s="48"/>
      <c r="B79" s="40">
        <v>38</v>
      </c>
      <c r="C79" s="40"/>
      <c r="D79" s="40"/>
      <c r="E79" s="43" t="s">
        <v>86</v>
      </c>
      <c r="F79" s="29">
        <f>F80</f>
        <v>1746</v>
      </c>
      <c r="G79" s="29">
        <f t="shared" ref="G79:J80" si="22">G80</f>
        <v>1800</v>
      </c>
      <c r="H79" s="29">
        <f t="shared" si="22"/>
        <v>1800</v>
      </c>
      <c r="I79" s="29">
        <f t="shared" si="22"/>
        <v>1800</v>
      </c>
      <c r="J79" s="29">
        <f t="shared" si="22"/>
        <v>1800</v>
      </c>
      <c r="L79" s="177"/>
    </row>
    <row r="80" spans="1:12" x14ac:dyDescent="0.25">
      <c r="A80" s="30"/>
      <c r="B80" s="47"/>
      <c r="C80" s="30">
        <v>381</v>
      </c>
      <c r="D80" s="30"/>
      <c r="E80" s="32" t="s">
        <v>39</v>
      </c>
      <c r="F80" s="33">
        <f>F81</f>
        <v>1746</v>
      </c>
      <c r="G80" s="33">
        <f t="shared" si="22"/>
        <v>1800</v>
      </c>
      <c r="H80" s="33">
        <f t="shared" si="22"/>
        <v>1800</v>
      </c>
      <c r="I80" s="33">
        <f t="shared" si="22"/>
        <v>1800</v>
      </c>
      <c r="J80" s="33">
        <f t="shared" si="22"/>
        <v>1800</v>
      </c>
      <c r="L80" s="177"/>
    </row>
    <row r="81" spans="1:12" x14ac:dyDescent="0.25">
      <c r="A81" s="35"/>
      <c r="B81" s="39"/>
      <c r="C81" s="6"/>
      <c r="D81" s="6">
        <v>3812</v>
      </c>
      <c r="E81" s="6" t="s">
        <v>87</v>
      </c>
      <c r="F81" s="37">
        <f>'Posebni dio'!F127+'Posebni dio'!F152</f>
        <v>1746</v>
      </c>
      <c r="G81" s="37">
        <f>'Posebni dio'!G127+'Posebni dio'!G152</f>
        <v>1800</v>
      </c>
      <c r="H81" s="37">
        <f>'Posebni dio'!H127+'Posebni dio'!H152</f>
        <v>1800</v>
      </c>
      <c r="I81" s="37">
        <f>'Posebni dio'!I127+'Posebni dio'!I152</f>
        <v>1800</v>
      </c>
      <c r="J81" s="37">
        <f>'Posebni dio'!J127+'Posebni dio'!J152</f>
        <v>1800</v>
      </c>
      <c r="L81" s="177"/>
    </row>
    <row r="82" spans="1:12" x14ac:dyDescent="0.25">
      <c r="A82" s="49">
        <v>4</v>
      </c>
      <c r="B82" s="49"/>
      <c r="C82" s="49"/>
      <c r="D82" s="49"/>
      <c r="E82" s="50" t="s">
        <v>88</v>
      </c>
      <c r="F82" s="27">
        <f>F83</f>
        <v>90698.4</v>
      </c>
      <c r="G82" s="27">
        <f t="shared" ref="G82:J82" si="23">G83</f>
        <v>81400</v>
      </c>
      <c r="H82" s="27">
        <f t="shared" si="23"/>
        <v>93350</v>
      </c>
      <c r="I82" s="27">
        <f t="shared" si="23"/>
        <v>93350</v>
      </c>
      <c r="J82" s="27">
        <f t="shared" si="23"/>
        <v>93350</v>
      </c>
      <c r="L82" s="177"/>
    </row>
    <row r="83" spans="1:12" ht="25.5" x14ac:dyDescent="0.25">
      <c r="A83" s="28"/>
      <c r="B83" s="28">
        <v>42</v>
      </c>
      <c r="C83" s="28"/>
      <c r="D83" s="28"/>
      <c r="E83" s="51" t="s">
        <v>89</v>
      </c>
      <c r="F83" s="29">
        <f>F84+F91</f>
        <v>90698.4</v>
      </c>
      <c r="G83" s="29">
        <f t="shared" ref="G83:J83" si="24">G84+G91</f>
        <v>81400</v>
      </c>
      <c r="H83" s="29">
        <f t="shared" si="24"/>
        <v>93350</v>
      </c>
      <c r="I83" s="29">
        <f t="shared" si="24"/>
        <v>93350</v>
      </c>
      <c r="J83" s="29">
        <f t="shared" si="24"/>
        <v>93350</v>
      </c>
      <c r="L83" s="177"/>
    </row>
    <row r="84" spans="1:12" x14ac:dyDescent="0.25">
      <c r="A84" s="52"/>
      <c r="B84" s="52"/>
      <c r="C84" s="30">
        <v>422</v>
      </c>
      <c r="D84" s="30"/>
      <c r="E84" s="30" t="s">
        <v>90</v>
      </c>
      <c r="F84" s="33">
        <f>SUM(F85:F90)</f>
        <v>44419.38</v>
      </c>
      <c r="G84" s="33">
        <f t="shared" ref="G84:J84" si="25">SUM(G85:G90)</f>
        <v>34600</v>
      </c>
      <c r="H84" s="33">
        <f t="shared" si="25"/>
        <v>37650</v>
      </c>
      <c r="I84" s="33">
        <f t="shared" si="25"/>
        <v>37650</v>
      </c>
      <c r="J84" s="33">
        <f t="shared" si="25"/>
        <v>37650</v>
      </c>
      <c r="L84" s="177"/>
    </row>
    <row r="85" spans="1:12" x14ac:dyDescent="0.25">
      <c r="A85" s="53"/>
      <c r="B85" s="53"/>
      <c r="C85" s="35"/>
      <c r="D85" s="108">
        <v>4221</v>
      </c>
      <c r="E85" s="6" t="s">
        <v>91</v>
      </c>
      <c r="F85" s="37">
        <f>'Posebni dio'!F129+'Posebni dio'!F154+'Posebni dio'!F162+'Posebni dio'!F197+'Posebni dio'!F259+'Posebni dio'!F265+'Posebni dio'!F279+'Posebni dio'!F284+'Posebni dio'!F289</f>
        <v>30926.030000000002</v>
      </c>
      <c r="G85" s="37">
        <f>'Posebni dio'!G129+'Posebni dio'!G154+'Posebni dio'!G162+'Posebni dio'!G197+'Posebni dio'!G259+'Posebni dio'!G265+'Posebni dio'!G279+'Posebni dio'!G284+'Posebni dio'!G289</f>
        <v>25700</v>
      </c>
      <c r="H85" s="37">
        <f>'Posebni dio'!H129+'Posebni dio'!H154+'Posebni dio'!H162+'Posebni dio'!H197+'Posebni dio'!H259+'Posebni dio'!H265+'Posebni dio'!H279+'Posebni dio'!H284+'Posebni dio'!H289+'Posebni dio'!H272</f>
        <v>27650</v>
      </c>
      <c r="I85" s="37">
        <f>'Posebni dio'!I129+'Posebni dio'!I154+'Posebni dio'!I162+'Posebni dio'!I197+'Posebni dio'!I259+'Posebni dio'!I265+'Posebni dio'!I279+'Posebni dio'!I284+'Posebni dio'!I289+'Posebni dio'!I272</f>
        <v>27650</v>
      </c>
      <c r="J85" s="37">
        <f>'Posebni dio'!J129+'Posebni dio'!J154+'Posebni dio'!J162+'Posebni dio'!J197+'Posebni dio'!J259+'Posebni dio'!J265+'Posebni dio'!J279+'Posebni dio'!J284+'Posebni dio'!J289+'Posebni dio'!J272</f>
        <v>27650</v>
      </c>
      <c r="L85" s="177"/>
    </row>
    <row r="86" spans="1:12" x14ac:dyDescent="0.25">
      <c r="A86" s="54"/>
      <c r="B86" s="54"/>
      <c r="C86" s="54"/>
      <c r="D86" s="140">
        <v>4222</v>
      </c>
      <c r="E86" s="55" t="s">
        <v>92</v>
      </c>
      <c r="F86" s="38">
        <f>'Posebni dio'!F163+'Posebni dio'!F275+'Posebni dio'!F280</f>
        <v>1859.67</v>
      </c>
      <c r="G86" s="38">
        <f>'Posebni dio'!G163+'Posebni dio'!G275+'Posebni dio'!G280</f>
        <v>1000</v>
      </c>
      <c r="H86" s="38">
        <f>'Posebni dio'!H163+'Posebni dio'!H275+'Posebni dio'!H280</f>
        <v>1000</v>
      </c>
      <c r="I86" s="38">
        <f>'Posebni dio'!I163+'Posebni dio'!I275+'Posebni dio'!I280</f>
        <v>1000</v>
      </c>
      <c r="J86" s="38">
        <f>'Posebni dio'!J163+'Posebni dio'!J275+'Posebni dio'!J280</f>
        <v>1000</v>
      </c>
      <c r="L86" s="177"/>
    </row>
    <row r="87" spans="1:12" x14ac:dyDescent="0.25">
      <c r="A87" s="54"/>
      <c r="B87" s="54"/>
      <c r="C87" s="54"/>
      <c r="D87" s="140">
        <v>4223</v>
      </c>
      <c r="E87" s="55" t="s">
        <v>93</v>
      </c>
      <c r="F87" s="38">
        <f>'Posebni dio'!F260+'Posebni dio'!F266+'Posebni dio'!F276+'Posebni dio'!F281</f>
        <v>2720.63</v>
      </c>
      <c r="G87" s="38">
        <f>'Posebni dio'!G260+'Posebni dio'!G266+'Posebni dio'!G276+'Posebni dio'!G281</f>
        <v>6400</v>
      </c>
      <c r="H87" s="38">
        <f>'Posebni dio'!H260+'Posebni dio'!H266+'Posebni dio'!H276+'Posebni dio'!H281</f>
        <v>6000</v>
      </c>
      <c r="I87" s="38">
        <f>'Posebni dio'!I260+'Posebni dio'!I266+'Posebni dio'!I276+'Posebni dio'!I281</f>
        <v>6000</v>
      </c>
      <c r="J87" s="38">
        <f>'Posebni dio'!J260+'Posebni dio'!J266+'Posebni dio'!J276+'Posebni dio'!J281</f>
        <v>6000</v>
      </c>
      <c r="L87" s="177"/>
    </row>
    <row r="88" spans="1:12" s="107" customFormat="1" x14ac:dyDescent="0.25">
      <c r="A88" s="54"/>
      <c r="B88" s="54"/>
      <c r="C88" s="54"/>
      <c r="D88" s="140">
        <v>4224</v>
      </c>
      <c r="E88" s="55" t="s">
        <v>196</v>
      </c>
      <c r="F88" s="38">
        <f>'Posebni dio'!F130+'Posebni dio'!F285+'Posebni dio'!F290</f>
        <v>2904.75</v>
      </c>
      <c r="G88" s="38">
        <f>'Posebni dio'!G130+'Posebni dio'!G285+'Posebni dio'!G290</f>
        <v>0</v>
      </c>
      <c r="H88" s="38">
        <f>'Posebni dio'!H130+'Posebni dio'!H285+'Posebni dio'!H290</f>
        <v>500</v>
      </c>
      <c r="I88" s="38">
        <f>'Posebni dio'!I130+'Posebni dio'!I285+'Posebni dio'!I290</f>
        <v>500</v>
      </c>
      <c r="J88" s="38">
        <f>'Posebni dio'!J130+'Posebni dio'!J285+'Posebni dio'!J290</f>
        <v>500</v>
      </c>
      <c r="L88" s="177"/>
    </row>
    <row r="89" spans="1:12" x14ac:dyDescent="0.25">
      <c r="A89" s="56"/>
      <c r="B89" s="56"/>
      <c r="C89" s="56"/>
      <c r="D89" s="141">
        <v>4226</v>
      </c>
      <c r="E89" s="57" t="s">
        <v>94</v>
      </c>
      <c r="F89" s="58">
        <f>'Posebni dio'!F286+'Posebni dio'!F291</f>
        <v>5189.3100000000004</v>
      </c>
      <c r="G89" s="58">
        <f>'Posebni dio'!G286+'Posebni dio'!G291</f>
        <v>1500</v>
      </c>
      <c r="H89" s="58">
        <f>'Posebni dio'!H286+'Posebni dio'!H291</f>
        <v>2500</v>
      </c>
      <c r="I89" s="58">
        <f>'Posebni dio'!I286+'Posebni dio'!I291</f>
        <v>2500</v>
      </c>
      <c r="J89" s="58">
        <f>'Posebni dio'!J286+'Posebni dio'!J291</f>
        <v>2500</v>
      </c>
      <c r="L89" s="177"/>
    </row>
    <row r="90" spans="1:12" x14ac:dyDescent="0.25">
      <c r="A90" s="56"/>
      <c r="B90" s="56"/>
      <c r="C90" s="56"/>
      <c r="D90" s="141">
        <v>4227</v>
      </c>
      <c r="E90" s="57" t="s">
        <v>95</v>
      </c>
      <c r="F90" s="58">
        <f>'Posebni dio'!F164+'Posebni dio'!F261</f>
        <v>818.99</v>
      </c>
      <c r="G90" s="58">
        <f>'Posebni dio'!G164+'Posebni dio'!G261</f>
        <v>0</v>
      </c>
      <c r="H90" s="58">
        <f>'Posebni dio'!H164+'Posebni dio'!H261</f>
        <v>0</v>
      </c>
      <c r="I90" s="58">
        <f>'Posebni dio'!I164+'Posebni dio'!I261</f>
        <v>0</v>
      </c>
      <c r="J90" s="58">
        <f>'Posebni dio'!J164+'Posebni dio'!J261</f>
        <v>0</v>
      </c>
      <c r="L90" s="177"/>
    </row>
    <row r="91" spans="1:12" ht="25.5" x14ac:dyDescent="0.25">
      <c r="A91" s="59"/>
      <c r="B91" s="59"/>
      <c r="C91" s="60">
        <v>424</v>
      </c>
      <c r="D91" s="60"/>
      <c r="E91" s="60" t="s">
        <v>96</v>
      </c>
      <c r="F91" s="61">
        <f>F92</f>
        <v>46279.02</v>
      </c>
      <c r="G91" s="61">
        <f t="shared" ref="G91:J91" si="26">G92</f>
        <v>46800</v>
      </c>
      <c r="H91" s="61">
        <f t="shared" si="26"/>
        <v>55700</v>
      </c>
      <c r="I91" s="61">
        <f t="shared" si="26"/>
        <v>55700</v>
      </c>
      <c r="J91" s="61">
        <f t="shared" si="26"/>
        <v>55700</v>
      </c>
      <c r="L91" s="177"/>
    </row>
    <row r="92" spans="1:12" x14ac:dyDescent="0.25">
      <c r="A92" s="54"/>
      <c r="B92" s="54"/>
      <c r="C92" s="54"/>
      <c r="D92" s="55">
        <v>4241</v>
      </c>
      <c r="E92" s="55" t="s">
        <v>97</v>
      </c>
      <c r="F92" s="38">
        <f>'Posebni dio'!F131+'Posebni dio'!F155+'Posebni dio'!F234+'Posebni dio'!F237+'Posebni dio'!F262+'Posebni dio'!F267</f>
        <v>46279.02</v>
      </c>
      <c r="G92" s="38">
        <f>'Posebni dio'!G131+'Posebni dio'!G155+'Posebni dio'!G234+'Posebni dio'!G237+'Posebni dio'!G262+'Posebni dio'!G267</f>
        <v>46800</v>
      </c>
      <c r="H92" s="38">
        <f>'Posebni dio'!H131+'Posebni dio'!H155+'Posebni dio'!H234+'Posebni dio'!H237+'Posebni dio'!H262+'Posebni dio'!H267</f>
        <v>55700</v>
      </c>
      <c r="I92" s="38">
        <f>'Posebni dio'!I131+'Posebni dio'!I155+'Posebni dio'!I234+'Posebni dio'!I237+'Posebni dio'!I262+'Posebni dio'!I267</f>
        <v>55700</v>
      </c>
      <c r="J92" s="38">
        <f>'Posebni dio'!J131+'Posebni dio'!J155+'Posebni dio'!J234+'Posebni dio'!J237+'Posebni dio'!J262+'Posebni dio'!J267</f>
        <v>55700</v>
      </c>
      <c r="L92" s="177"/>
    </row>
  </sheetData>
  <mergeCells count="8">
    <mergeCell ref="A34:E34"/>
    <mergeCell ref="A2:J2"/>
    <mergeCell ref="A4:J4"/>
    <mergeCell ref="A6:J6"/>
    <mergeCell ref="A8:E8"/>
    <mergeCell ref="A9:E9"/>
    <mergeCell ref="A32:J32"/>
    <mergeCell ref="A33:E33"/>
  </mergeCells>
  <pageMargins left="0.7" right="0.7" top="0.75" bottom="0.75" header="0.3" footer="0.3"/>
  <pageSetup paperSize="9" scale="65" fitToHeight="0" orientation="portrait" r:id="rId1"/>
  <ignoredErrors>
    <ignoredError sqref="G11:J11 F11 F42:J42 F81:J8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F51"/>
  <sheetViews>
    <sheetView workbookViewId="0">
      <selection activeCell="I41" sqref="I41"/>
    </sheetView>
  </sheetViews>
  <sheetFormatPr defaultRowHeight="15" x14ac:dyDescent="0.25"/>
  <cols>
    <col min="1" max="1" width="37.7109375" customWidth="1"/>
    <col min="2" max="6" width="13.7109375" customWidth="1"/>
  </cols>
  <sheetData>
    <row r="1" spans="1:6" ht="15.75" x14ac:dyDescent="0.25">
      <c r="A1" s="21"/>
      <c r="B1" s="21"/>
      <c r="C1" s="21"/>
      <c r="D1" s="21"/>
      <c r="E1" s="21"/>
      <c r="F1" s="21"/>
    </row>
    <row r="2" spans="1:6" ht="15.75" x14ac:dyDescent="0.25">
      <c r="A2" s="197" t="s">
        <v>6</v>
      </c>
      <c r="B2" s="197"/>
      <c r="C2" s="197"/>
      <c r="D2" s="197"/>
      <c r="E2" s="197"/>
      <c r="F2" s="197"/>
    </row>
    <row r="3" spans="1:6" ht="15.75" x14ac:dyDescent="0.25">
      <c r="A3" s="87"/>
      <c r="B3" s="21"/>
      <c r="C3" s="21"/>
      <c r="D3" s="21"/>
      <c r="E3" s="63"/>
      <c r="F3" s="63"/>
    </row>
    <row r="4" spans="1:6" ht="15.75" x14ac:dyDescent="0.25">
      <c r="A4" s="197" t="s">
        <v>203</v>
      </c>
      <c r="B4" s="197"/>
      <c r="C4" s="197"/>
      <c r="D4" s="197"/>
      <c r="E4" s="197"/>
      <c r="F4" s="197"/>
    </row>
    <row r="5" spans="1:6" ht="15.75" x14ac:dyDescent="0.25">
      <c r="A5" s="21"/>
      <c r="B5" s="21"/>
      <c r="C5" s="21"/>
      <c r="D5" s="21"/>
      <c r="E5" s="63"/>
      <c r="F5" s="63"/>
    </row>
    <row r="6" spans="1:6" ht="15.75" x14ac:dyDescent="0.25">
      <c r="A6" s="197" t="s">
        <v>205</v>
      </c>
      <c r="B6" s="197"/>
      <c r="C6" s="197"/>
      <c r="D6" s="197"/>
      <c r="E6" s="197"/>
      <c r="F6" s="197"/>
    </row>
    <row r="7" spans="1:6" ht="15.75" x14ac:dyDescent="0.25">
      <c r="A7" s="87"/>
      <c r="B7" s="87"/>
      <c r="C7" s="87"/>
      <c r="D7" s="87"/>
      <c r="E7" s="87"/>
      <c r="F7" s="87"/>
    </row>
    <row r="8" spans="1:6" ht="15.75" x14ac:dyDescent="0.25">
      <c r="A8" s="85"/>
      <c r="B8" s="85"/>
      <c r="C8" s="85"/>
      <c r="D8" s="86"/>
      <c r="E8" s="86"/>
      <c r="F8" s="86"/>
    </row>
    <row r="9" spans="1:6" ht="16.5" thickBot="1" x14ac:dyDescent="0.3">
      <c r="A9" s="62"/>
      <c r="B9" s="62"/>
      <c r="C9" s="62"/>
      <c r="D9" s="75"/>
      <c r="E9" s="75"/>
      <c r="F9" s="75"/>
    </row>
    <row r="10" spans="1:6" ht="39" thickBot="1" x14ac:dyDescent="0.3">
      <c r="A10" s="72" t="s">
        <v>22</v>
      </c>
      <c r="B10" s="158" t="s">
        <v>192</v>
      </c>
      <c r="C10" s="158" t="s">
        <v>193</v>
      </c>
      <c r="D10" s="158" t="s">
        <v>194</v>
      </c>
      <c r="E10" s="158" t="s">
        <v>21</v>
      </c>
      <c r="F10" s="159" t="s">
        <v>195</v>
      </c>
    </row>
    <row r="11" spans="1:6" ht="15.75" thickBot="1" x14ac:dyDescent="0.3">
      <c r="A11" s="71">
        <v>1</v>
      </c>
      <c r="B11" s="76">
        <v>2</v>
      </c>
      <c r="C11" s="76">
        <v>3</v>
      </c>
      <c r="D11" s="76">
        <v>4</v>
      </c>
      <c r="E11" s="76">
        <v>5</v>
      </c>
      <c r="F11" s="70">
        <v>6</v>
      </c>
    </row>
    <row r="12" spans="1:6" ht="15.75" thickBot="1" x14ac:dyDescent="0.3">
      <c r="A12" s="69" t="s">
        <v>45</v>
      </c>
      <c r="B12" s="73">
        <f>B13+B15+B18+B21+B27+B30</f>
        <v>3388646.4100000006</v>
      </c>
      <c r="C12" s="73">
        <f t="shared" ref="C12:F12" si="0">C13+C15+C18+C21+C27+C30</f>
        <v>3688753</v>
      </c>
      <c r="D12" s="73">
        <f t="shared" si="0"/>
        <v>3622201</v>
      </c>
      <c r="E12" s="73">
        <f t="shared" si="0"/>
        <v>3622201</v>
      </c>
      <c r="F12" s="73">
        <f t="shared" si="0"/>
        <v>3622201</v>
      </c>
    </row>
    <row r="13" spans="1:6" x14ac:dyDescent="0.25">
      <c r="A13" s="74">
        <v>1</v>
      </c>
      <c r="B13" s="65">
        <f>B14</f>
        <v>481762.17</v>
      </c>
      <c r="C13" s="65">
        <f t="shared" ref="C13:F13" si="1">C14</f>
        <v>663265</v>
      </c>
      <c r="D13" s="65">
        <f t="shared" si="1"/>
        <v>707408</v>
      </c>
      <c r="E13" s="65">
        <f t="shared" si="1"/>
        <v>707408</v>
      </c>
      <c r="F13" s="136">
        <f t="shared" si="1"/>
        <v>707408</v>
      </c>
    </row>
    <row r="14" spans="1:6" x14ac:dyDescent="0.25">
      <c r="A14" s="64" t="s">
        <v>99</v>
      </c>
      <c r="B14" s="77">
        <f>'Posebni dio'!F13+'Posebni dio'!F85+'Posebni dio'!F166+'Posebni dio'!F199+'Posebni dio'!F203+'Posebni dio'!F211</f>
        <v>481762.17</v>
      </c>
      <c r="C14" s="77">
        <f>'Posebni dio'!G13+'Posebni dio'!G85+'Posebni dio'!G166+'Posebni dio'!G199+'Posebni dio'!G203+'Posebni dio'!G211</f>
        <v>663265</v>
      </c>
      <c r="D14" s="77">
        <f>'Posebni dio'!H13+'Posebni dio'!H85+'Posebni dio'!H166+'Posebni dio'!H199+'Posebni dio'!H203+'Posebni dio'!H211+'Posebni dio'!H270</f>
        <v>707408</v>
      </c>
      <c r="E14" s="77">
        <f>'Posebni dio'!I13+'Posebni dio'!I85+'Posebni dio'!I166+'Posebni dio'!I199+'Posebni dio'!I203+'Posebni dio'!I211+'Posebni dio'!I270</f>
        <v>707408</v>
      </c>
      <c r="F14" s="77">
        <f>'Posebni dio'!J13+'Posebni dio'!J85+'Posebni dio'!J166+'Posebni dio'!J199+'Posebni dio'!J203+'Posebni dio'!J211+'Posebni dio'!J270</f>
        <v>707408</v>
      </c>
    </row>
    <row r="15" spans="1:6" x14ac:dyDescent="0.25">
      <c r="A15" s="78">
        <v>3</v>
      </c>
      <c r="B15" s="79">
        <f>SUM(B16:B17)</f>
        <v>4156.5600000000004</v>
      </c>
      <c r="C15" s="79">
        <f t="shared" ref="C15:F15" si="2">SUM(C16:C17)</f>
        <v>4100</v>
      </c>
      <c r="D15" s="79">
        <f t="shared" si="2"/>
        <v>9500</v>
      </c>
      <c r="E15" s="79">
        <f t="shared" si="2"/>
        <v>9500</v>
      </c>
      <c r="F15" s="79">
        <f t="shared" si="2"/>
        <v>9500</v>
      </c>
    </row>
    <row r="16" spans="1:6" s="107" customFormat="1" x14ac:dyDescent="0.25">
      <c r="A16" s="80" t="s">
        <v>221</v>
      </c>
      <c r="B16" s="181">
        <f>'Posebni dio'!F99+'Posebni dio'!F273</f>
        <v>0</v>
      </c>
      <c r="C16" s="181">
        <f>'Posebni dio'!G99+'Posebni dio'!G273</f>
        <v>0</v>
      </c>
      <c r="D16" s="181">
        <f>'Posebni dio'!H99+'Posebni dio'!H273</f>
        <v>9500</v>
      </c>
      <c r="E16" s="181">
        <f>'Posebni dio'!I99+'Posebni dio'!I273</f>
        <v>9500</v>
      </c>
      <c r="F16" s="181">
        <f>'Posebni dio'!J99+'Posebni dio'!J273</f>
        <v>9500</v>
      </c>
    </row>
    <row r="17" spans="1:6" x14ac:dyDescent="0.25">
      <c r="A17" s="80" t="s">
        <v>100</v>
      </c>
      <c r="B17" s="77">
        <f>'Posebni dio'!F108+'Posebni dio'!F277</f>
        <v>4156.5600000000004</v>
      </c>
      <c r="C17" s="77">
        <f>'Posebni dio'!G108+'Posebni dio'!G277</f>
        <v>4100</v>
      </c>
      <c r="D17" s="77">
        <f>'Posebni dio'!H108+'Posebni dio'!H277</f>
        <v>0</v>
      </c>
      <c r="E17" s="77">
        <f>'Posebni dio'!I108+'Posebni dio'!I277</f>
        <v>0</v>
      </c>
      <c r="F17" s="77">
        <f>'Posebni dio'!J108+'Posebni dio'!J277</f>
        <v>0</v>
      </c>
    </row>
    <row r="18" spans="1:6" x14ac:dyDescent="0.25">
      <c r="A18" s="78">
        <v>4</v>
      </c>
      <c r="B18" s="79">
        <f>SUM(B19:B20)</f>
        <v>200000</v>
      </c>
      <c r="C18" s="79">
        <f t="shared" ref="C18:F18" si="3">SUM(C19:C20)</f>
        <v>214000</v>
      </c>
      <c r="D18" s="79">
        <f t="shared" si="3"/>
        <v>85000</v>
      </c>
      <c r="E18" s="79">
        <f t="shared" si="3"/>
        <v>85000</v>
      </c>
      <c r="F18" s="79">
        <f t="shared" si="3"/>
        <v>85000</v>
      </c>
    </row>
    <row r="19" spans="1:6" x14ac:dyDescent="0.25">
      <c r="A19" s="80" t="s">
        <v>101</v>
      </c>
      <c r="B19" s="77">
        <f>'Posebni dio'!F34+'Posebni dio'!F257</f>
        <v>200000</v>
      </c>
      <c r="C19" s="77">
        <f>'Posebni dio'!G34+'Posebni dio'!G257</f>
        <v>214000</v>
      </c>
      <c r="D19" s="77">
        <f>'Posebni dio'!H34+'Posebni dio'!H257</f>
        <v>0</v>
      </c>
      <c r="E19" s="77">
        <f>'Posebni dio'!I34+'Posebni dio'!I257</f>
        <v>0</v>
      </c>
      <c r="F19" s="77">
        <f>'Posebni dio'!J34+'Posebni dio'!J257</f>
        <v>0</v>
      </c>
    </row>
    <row r="20" spans="1:6" s="107" customFormat="1" x14ac:dyDescent="0.25">
      <c r="A20" s="80" t="s">
        <v>222</v>
      </c>
      <c r="B20" s="77">
        <f>'Posebni dio'!F174</f>
        <v>0</v>
      </c>
      <c r="C20" s="77">
        <f>'Posebni dio'!G174</f>
        <v>0</v>
      </c>
      <c r="D20" s="77">
        <f>'Posebni dio'!H174</f>
        <v>85000</v>
      </c>
      <c r="E20" s="77">
        <f>'Posebni dio'!I174</f>
        <v>85000</v>
      </c>
      <c r="F20" s="77">
        <f>'Posebni dio'!J174</f>
        <v>85000</v>
      </c>
    </row>
    <row r="21" spans="1:6" x14ac:dyDescent="0.25">
      <c r="A21" s="78">
        <v>5</v>
      </c>
      <c r="B21" s="79">
        <f>SUM(B22:B26)</f>
        <v>2414699.7900000005</v>
      </c>
      <c r="C21" s="79">
        <f t="shared" ref="C21:F21" si="4">SUM(C22:C26)</f>
        <v>2513761</v>
      </c>
      <c r="D21" s="79">
        <f t="shared" si="4"/>
        <v>2815993</v>
      </c>
      <c r="E21" s="79">
        <f t="shared" si="4"/>
        <v>2815993</v>
      </c>
      <c r="F21" s="79">
        <f t="shared" si="4"/>
        <v>2815993</v>
      </c>
    </row>
    <row r="22" spans="1:6" s="107" customFormat="1" ht="25.5" x14ac:dyDescent="0.25">
      <c r="A22" s="80" t="s">
        <v>223</v>
      </c>
      <c r="B22" s="181">
        <f>'Posebni dio'!F60+'Posebni dio'!F65+'Posebni dio'!F115+'Posebni dio'!F232+'Posebni dio'!F249+'Posebni dio'!F263</f>
        <v>0</v>
      </c>
      <c r="C22" s="181">
        <f>'Posebni dio'!G60+'Posebni dio'!G65+'Posebni dio'!G115+'Posebni dio'!G232+'Posebni dio'!G249+'Posebni dio'!G263</f>
        <v>0</v>
      </c>
      <c r="D22" s="181">
        <f>'Posebni dio'!H60+'Posebni dio'!H65+'Posebni dio'!H115+'Posebni dio'!H232+'Posebni dio'!H249+'Posebni dio'!H263</f>
        <v>2739393</v>
      </c>
      <c r="E22" s="181">
        <f>'Posebni dio'!I60+'Posebni dio'!I65+'Posebni dio'!I115+'Posebni dio'!I232+'Posebni dio'!I249+'Posebni dio'!I263</f>
        <v>2739393</v>
      </c>
      <c r="F22" s="181">
        <f>'Posebni dio'!J60+'Posebni dio'!J65+'Posebni dio'!J115+'Posebni dio'!J232+'Posebni dio'!J249+'Posebni dio'!J263</f>
        <v>2739393</v>
      </c>
    </row>
    <row r="23" spans="1:6" x14ac:dyDescent="0.25">
      <c r="A23" s="80" t="s">
        <v>102</v>
      </c>
      <c r="B23" s="77">
        <f>'Posebni dio'!F239</f>
        <v>0</v>
      </c>
      <c r="C23" s="77">
        <f>'Posebni dio'!G239</f>
        <v>275</v>
      </c>
      <c r="D23" s="77">
        <f>'Posebni dio'!H239</f>
        <v>0</v>
      </c>
      <c r="E23" s="77">
        <f>'Posebni dio'!I239</f>
        <v>0</v>
      </c>
      <c r="F23" s="77">
        <f>'Posebni dio'!J239</f>
        <v>0</v>
      </c>
    </row>
    <row r="24" spans="1:6" x14ac:dyDescent="0.25">
      <c r="A24" s="80" t="s">
        <v>103</v>
      </c>
      <c r="B24" s="77">
        <f>'Posebni dio'!F219+'Posebni dio'!F242</f>
        <v>65783.08</v>
      </c>
      <c r="C24" s="77">
        <f>'Posebni dio'!G219+'Posebni dio'!G242</f>
        <v>0</v>
      </c>
      <c r="D24" s="77">
        <f>'Posebni dio'!H219+'Posebni dio'!H242</f>
        <v>0</v>
      </c>
      <c r="E24" s="77">
        <f>'Posebni dio'!I219+'Posebni dio'!I242</f>
        <v>0</v>
      </c>
      <c r="F24" s="77">
        <f>'Posebni dio'!J219+'Posebni dio'!J242</f>
        <v>0</v>
      </c>
    </row>
    <row r="25" spans="1:6" s="107" customFormat="1" x14ac:dyDescent="0.25">
      <c r="A25" s="80" t="s">
        <v>191</v>
      </c>
      <c r="B25" s="77">
        <f>'Posebni dio'!F225+'Posebni dio'!F245</f>
        <v>0</v>
      </c>
      <c r="C25" s="77">
        <f>'Posebni dio'!G225+'Posebni dio'!G245</f>
        <v>74461</v>
      </c>
      <c r="D25" s="77">
        <f>'Posebni dio'!H225+'Posebni dio'!H245</f>
        <v>76600</v>
      </c>
      <c r="E25" s="77">
        <f>'Posebni dio'!I225+'Posebni dio'!I245</f>
        <v>76600</v>
      </c>
      <c r="F25" s="77">
        <f>'Posebni dio'!J225+'Posebni dio'!J245</f>
        <v>76600</v>
      </c>
    </row>
    <row r="26" spans="1:6" ht="25.5" x14ac:dyDescent="0.25">
      <c r="A26" s="80" t="s">
        <v>104</v>
      </c>
      <c r="B26" s="77">
        <f>'Posebni dio'!F74</f>
        <v>2348916.7100000004</v>
      </c>
      <c r="C26" s="77">
        <f>'Posebni dio'!G74</f>
        <v>2439025</v>
      </c>
      <c r="D26" s="77">
        <f>'Posebni dio'!H74</f>
        <v>0</v>
      </c>
      <c r="E26" s="77">
        <f>'Posebni dio'!I74</f>
        <v>0</v>
      </c>
      <c r="F26" s="77">
        <f>'Posebni dio'!J74</f>
        <v>0</v>
      </c>
    </row>
    <row r="27" spans="1:6" x14ac:dyDescent="0.25">
      <c r="A27" s="78">
        <v>6</v>
      </c>
      <c r="B27" s="79">
        <f>SUM(B28:B29)</f>
        <v>278779.42</v>
      </c>
      <c r="C27" s="79">
        <f t="shared" ref="C27:F27" si="5">SUM(C28:C29)</f>
        <v>293627</v>
      </c>
      <c r="D27" s="79">
        <f t="shared" si="5"/>
        <v>4300</v>
      </c>
      <c r="E27" s="79">
        <f t="shared" si="5"/>
        <v>4300</v>
      </c>
      <c r="F27" s="79">
        <f t="shared" si="5"/>
        <v>4300</v>
      </c>
    </row>
    <row r="28" spans="1:6" s="107" customFormat="1" x14ac:dyDescent="0.25">
      <c r="A28" s="81" t="s">
        <v>213</v>
      </c>
      <c r="B28" s="182">
        <f>'Posebni dio'!F132+'Posebni dio'!F282</f>
        <v>0</v>
      </c>
      <c r="C28" s="182">
        <f>'Posebni dio'!G132+'Posebni dio'!G282</f>
        <v>0</v>
      </c>
      <c r="D28" s="182">
        <f>'Posebni dio'!H132+'Posebni dio'!H282</f>
        <v>4300</v>
      </c>
      <c r="E28" s="182">
        <f>'Posebni dio'!I132+'Posebni dio'!I282</f>
        <v>4300</v>
      </c>
      <c r="F28" s="182">
        <f>'Posebni dio'!J132+'Posebni dio'!J282</f>
        <v>4300</v>
      </c>
    </row>
    <row r="29" spans="1:6" ht="25.5" x14ac:dyDescent="0.25">
      <c r="A29" s="81" t="s">
        <v>105</v>
      </c>
      <c r="B29" s="82">
        <f>'Posebni dio'!F136+'Posebni dio'!F186+'Posebni dio'!F235+'Posebni dio'!F252+'Posebni dio'!F287</f>
        <v>278779.42</v>
      </c>
      <c r="C29" s="82">
        <f>'Posebni dio'!G136+'Posebni dio'!G186+'Posebni dio'!G235+'Posebni dio'!G252+'Posebni dio'!G287</f>
        <v>293627</v>
      </c>
      <c r="D29" s="82">
        <f>'Posebni dio'!H136+'Posebni dio'!H186+'Posebni dio'!H235+'Posebni dio'!H252+'Posebni dio'!H287</f>
        <v>0</v>
      </c>
      <c r="E29" s="82">
        <f>'Posebni dio'!I136+'Posebni dio'!I186+'Posebni dio'!I235+'Posebni dio'!I252+'Posebni dio'!I287</f>
        <v>0</v>
      </c>
      <c r="F29" s="82">
        <f>'Posebni dio'!J136+'Posebni dio'!J186+'Posebni dio'!J235+'Posebni dio'!J252+'Posebni dio'!J287</f>
        <v>0</v>
      </c>
    </row>
    <row r="30" spans="1:6" s="107" customFormat="1" x14ac:dyDescent="0.25">
      <c r="A30" s="78">
        <v>9</v>
      </c>
      <c r="B30" s="183">
        <f>B31</f>
        <v>9248.4699999999993</v>
      </c>
      <c r="C30" s="183">
        <f t="shared" ref="C30:F30" si="6">C31</f>
        <v>0</v>
      </c>
      <c r="D30" s="183">
        <f t="shared" si="6"/>
        <v>0</v>
      </c>
      <c r="E30" s="183">
        <f t="shared" si="6"/>
        <v>0</v>
      </c>
      <c r="F30" s="183">
        <f t="shared" si="6"/>
        <v>0</v>
      </c>
    </row>
    <row r="31" spans="1:6" s="107" customFormat="1" ht="25.5" x14ac:dyDescent="0.25">
      <c r="A31" s="180" t="s">
        <v>214</v>
      </c>
      <c r="B31" s="77">
        <f>'Posebni dio'!F156</f>
        <v>9248.4699999999993</v>
      </c>
      <c r="C31" s="77">
        <f>'Posebni dio'!G156</f>
        <v>0</v>
      </c>
      <c r="D31" s="77">
        <f>'Posebni dio'!H156</f>
        <v>0</v>
      </c>
      <c r="E31" s="77">
        <f>'Posebni dio'!I156</f>
        <v>0</v>
      </c>
      <c r="F31" s="77">
        <f>'Posebni dio'!J156</f>
        <v>0</v>
      </c>
    </row>
    <row r="32" spans="1:6" ht="15.75" thickBot="1" x14ac:dyDescent="0.3">
      <c r="A32" s="178" t="s">
        <v>98</v>
      </c>
      <c r="B32" s="179">
        <f>B33+B35+B38+B41+B47</f>
        <v>3127880.3200000003</v>
      </c>
      <c r="C32" s="179">
        <f t="shared" ref="C32:F32" si="7">C33+C35+C38+C41+C47</f>
        <v>3688753</v>
      </c>
      <c r="D32" s="179">
        <f t="shared" si="7"/>
        <v>3622201</v>
      </c>
      <c r="E32" s="179">
        <f t="shared" si="7"/>
        <v>3622201</v>
      </c>
      <c r="F32" s="179">
        <f t="shared" si="7"/>
        <v>3622201</v>
      </c>
    </row>
    <row r="33" spans="1:6" x14ac:dyDescent="0.25">
      <c r="A33" s="74">
        <v>1</v>
      </c>
      <c r="B33" s="65">
        <f>B34</f>
        <v>669483.76</v>
      </c>
      <c r="C33" s="65">
        <f t="shared" ref="C33:F33" si="8">C34</f>
        <v>663265</v>
      </c>
      <c r="D33" s="65">
        <f t="shared" si="8"/>
        <v>707408</v>
      </c>
      <c r="E33" s="65">
        <f t="shared" si="8"/>
        <v>707408</v>
      </c>
      <c r="F33" s="136">
        <f t="shared" si="8"/>
        <v>707408</v>
      </c>
    </row>
    <row r="34" spans="1:6" x14ac:dyDescent="0.25">
      <c r="A34" s="64" t="s">
        <v>99</v>
      </c>
      <c r="B34" s="77">
        <v>669483.76</v>
      </c>
      <c r="C34" s="77">
        <v>663265</v>
      </c>
      <c r="D34" s="77">
        <v>707408</v>
      </c>
      <c r="E34" s="77">
        <v>707408</v>
      </c>
      <c r="F34" s="77">
        <v>707408</v>
      </c>
    </row>
    <row r="35" spans="1:6" x14ac:dyDescent="0.25">
      <c r="A35" s="78">
        <v>3</v>
      </c>
      <c r="B35" s="79">
        <f>SUM(B36:B37)</f>
        <v>4140.3</v>
      </c>
      <c r="C35" s="79">
        <f t="shared" ref="C35" si="9">SUM(C36:C37)</f>
        <v>4100</v>
      </c>
      <c r="D35" s="79">
        <f t="shared" ref="D35" si="10">SUM(D36:D37)</f>
        <v>9500</v>
      </c>
      <c r="E35" s="79">
        <f t="shared" ref="E35" si="11">SUM(E36:E37)</f>
        <v>9500</v>
      </c>
      <c r="F35" s="79">
        <f t="shared" ref="F35" si="12">SUM(F36:F37)</f>
        <v>9500</v>
      </c>
    </row>
    <row r="36" spans="1:6" x14ac:dyDescent="0.25">
      <c r="A36" s="80" t="s">
        <v>221</v>
      </c>
      <c r="B36" s="181">
        <v>0</v>
      </c>
      <c r="C36" s="181">
        <v>0</v>
      </c>
      <c r="D36" s="181">
        <v>9500</v>
      </c>
      <c r="E36" s="181">
        <v>9500</v>
      </c>
      <c r="F36" s="181">
        <v>9500</v>
      </c>
    </row>
    <row r="37" spans="1:6" x14ac:dyDescent="0.25">
      <c r="A37" s="80" t="s">
        <v>100</v>
      </c>
      <c r="B37" s="77">
        <v>4140.3</v>
      </c>
      <c r="C37" s="77">
        <v>4100</v>
      </c>
      <c r="D37" s="77">
        <v>0</v>
      </c>
      <c r="E37" s="77">
        <v>0</v>
      </c>
      <c r="F37" s="77">
        <v>0</v>
      </c>
    </row>
    <row r="38" spans="1:6" x14ac:dyDescent="0.25">
      <c r="A38" s="78">
        <v>4</v>
      </c>
      <c r="B38" s="79">
        <f>SUM(B39:B40)</f>
        <v>0</v>
      </c>
      <c r="C38" s="79">
        <f t="shared" ref="C38" si="13">SUM(C39:C40)</f>
        <v>214000</v>
      </c>
      <c r="D38" s="79">
        <f t="shared" ref="D38" si="14">SUM(D39:D40)</f>
        <v>85000</v>
      </c>
      <c r="E38" s="79">
        <f t="shared" ref="E38" si="15">SUM(E39:E40)</f>
        <v>85000</v>
      </c>
      <c r="F38" s="79">
        <f t="shared" ref="F38" si="16">SUM(F39:F40)</f>
        <v>85000</v>
      </c>
    </row>
    <row r="39" spans="1:6" x14ac:dyDescent="0.25">
      <c r="A39" s="80" t="s">
        <v>101</v>
      </c>
      <c r="B39" s="77">
        <v>0</v>
      </c>
      <c r="C39" s="77">
        <v>214000</v>
      </c>
      <c r="D39" s="77">
        <v>0</v>
      </c>
      <c r="E39" s="77">
        <v>0</v>
      </c>
      <c r="F39" s="77">
        <v>0</v>
      </c>
    </row>
    <row r="40" spans="1:6" x14ac:dyDescent="0.25">
      <c r="A40" s="80" t="s">
        <v>222</v>
      </c>
      <c r="B40" s="77">
        <v>0</v>
      </c>
      <c r="C40" s="77">
        <v>0</v>
      </c>
      <c r="D40" s="77">
        <v>85000</v>
      </c>
      <c r="E40" s="77">
        <v>85000</v>
      </c>
      <c r="F40" s="77">
        <v>85000</v>
      </c>
    </row>
    <row r="41" spans="1:6" x14ac:dyDescent="0.25">
      <c r="A41" s="78">
        <v>5</v>
      </c>
      <c r="B41" s="79">
        <f>SUM(B42:B46)</f>
        <v>2167967.91</v>
      </c>
      <c r="C41" s="79">
        <f t="shared" ref="C41" si="17">SUM(C42:C46)</f>
        <v>2513761</v>
      </c>
      <c r="D41" s="79">
        <f t="shared" ref="D41" si="18">SUM(D42:D46)</f>
        <v>2815993</v>
      </c>
      <c r="E41" s="79">
        <f t="shared" ref="E41" si="19">SUM(E42:E46)</f>
        <v>2815993</v>
      </c>
      <c r="F41" s="79">
        <f t="shared" ref="F41" si="20">SUM(F42:F46)</f>
        <v>2815993</v>
      </c>
    </row>
    <row r="42" spans="1:6" s="107" customFormat="1" ht="25.5" x14ac:dyDescent="0.25">
      <c r="A42" s="80" t="s">
        <v>223</v>
      </c>
      <c r="B42" s="181">
        <v>0</v>
      </c>
      <c r="C42" s="181">
        <v>0</v>
      </c>
      <c r="D42" s="181">
        <v>2739393</v>
      </c>
      <c r="E42" s="181">
        <v>2739393</v>
      </c>
      <c r="F42" s="181">
        <v>2739393</v>
      </c>
    </row>
    <row r="43" spans="1:6" x14ac:dyDescent="0.25">
      <c r="A43" s="80" t="s">
        <v>102</v>
      </c>
      <c r="B43" s="77">
        <v>0</v>
      </c>
      <c r="C43" s="77">
        <v>275</v>
      </c>
      <c r="D43" s="77">
        <v>0</v>
      </c>
      <c r="E43" s="77">
        <v>0</v>
      </c>
      <c r="F43" s="77">
        <v>0</v>
      </c>
    </row>
    <row r="44" spans="1:6" x14ac:dyDescent="0.25">
      <c r="A44" s="80" t="s">
        <v>103</v>
      </c>
      <c r="B44" s="77">
        <v>0</v>
      </c>
      <c r="C44" s="77">
        <v>0</v>
      </c>
      <c r="D44" s="77">
        <v>0</v>
      </c>
      <c r="E44" s="77">
        <v>0</v>
      </c>
      <c r="F44" s="77">
        <v>0</v>
      </c>
    </row>
    <row r="45" spans="1:6" x14ac:dyDescent="0.25">
      <c r="A45" s="80" t="s">
        <v>191</v>
      </c>
      <c r="B45" s="77">
        <v>0</v>
      </c>
      <c r="C45" s="77">
        <v>74461</v>
      </c>
      <c r="D45" s="77">
        <v>76600</v>
      </c>
      <c r="E45" s="77">
        <v>76600</v>
      </c>
      <c r="F45" s="77">
        <v>76600</v>
      </c>
    </row>
    <row r="46" spans="1:6" s="107" customFormat="1" ht="25.5" x14ac:dyDescent="0.25">
      <c r="A46" s="80" t="s">
        <v>104</v>
      </c>
      <c r="B46" s="77">
        <v>2167967.91</v>
      </c>
      <c r="C46" s="77">
        <v>2439025</v>
      </c>
      <c r="D46" s="77">
        <v>0</v>
      </c>
      <c r="E46" s="77">
        <v>0</v>
      </c>
      <c r="F46" s="77">
        <v>0</v>
      </c>
    </row>
    <row r="47" spans="1:6" s="107" customFormat="1" x14ac:dyDescent="0.25">
      <c r="A47" s="78">
        <v>6</v>
      </c>
      <c r="B47" s="79">
        <f>SUM(B48:B49)</f>
        <v>286288.34999999998</v>
      </c>
      <c r="C47" s="79">
        <f t="shared" ref="C47" si="21">SUM(C48:C49)</f>
        <v>293627</v>
      </c>
      <c r="D47" s="79">
        <f t="shared" ref="D47" si="22">SUM(D48:D49)</f>
        <v>4300</v>
      </c>
      <c r="E47" s="79">
        <f t="shared" ref="E47" si="23">SUM(E48:E49)</f>
        <v>4300</v>
      </c>
      <c r="F47" s="79">
        <f t="shared" ref="F47" si="24">SUM(F48:F49)</f>
        <v>4300</v>
      </c>
    </row>
    <row r="48" spans="1:6" s="107" customFormat="1" x14ac:dyDescent="0.25">
      <c r="A48" s="81" t="s">
        <v>213</v>
      </c>
      <c r="B48" s="182">
        <v>0</v>
      </c>
      <c r="C48" s="182">
        <v>0</v>
      </c>
      <c r="D48" s="182">
        <v>4300</v>
      </c>
      <c r="E48" s="182">
        <v>4300</v>
      </c>
      <c r="F48" s="182">
        <v>4300</v>
      </c>
    </row>
    <row r="49" spans="1:6" s="107" customFormat="1" ht="26.25" thickBot="1" x14ac:dyDescent="0.3">
      <c r="A49" s="81" t="s">
        <v>105</v>
      </c>
      <c r="B49" s="82">
        <v>286288.34999999998</v>
      </c>
      <c r="C49" s="82">
        <v>293627</v>
      </c>
      <c r="D49" s="82">
        <v>0</v>
      </c>
      <c r="E49" s="82">
        <v>0</v>
      </c>
      <c r="F49" s="82">
        <v>0</v>
      </c>
    </row>
    <row r="50" spans="1:6" ht="15.75" thickBot="1" x14ac:dyDescent="0.3">
      <c r="A50" s="83" t="s">
        <v>45</v>
      </c>
      <c r="B50" s="84">
        <f>B12</f>
        <v>3388646.4100000006</v>
      </c>
      <c r="C50" s="84">
        <f>C12</f>
        <v>3688753</v>
      </c>
      <c r="D50" s="84">
        <f>D12</f>
        <v>3622201</v>
      </c>
      <c r="E50" s="84">
        <f>E12</f>
        <v>3622201</v>
      </c>
      <c r="F50" s="137">
        <f>F12</f>
        <v>3622201</v>
      </c>
    </row>
    <row r="51" spans="1:6" ht="15.75" thickBot="1" x14ac:dyDescent="0.3">
      <c r="A51" s="83" t="s">
        <v>98</v>
      </c>
      <c r="B51" s="84">
        <f>B32</f>
        <v>3127880.3200000003</v>
      </c>
      <c r="C51" s="84">
        <f>C32</f>
        <v>3688753</v>
      </c>
      <c r="D51" s="84">
        <f>D32</f>
        <v>3622201</v>
      </c>
      <c r="E51" s="84">
        <f>E32</f>
        <v>3622201</v>
      </c>
      <c r="F51" s="137">
        <f>F32</f>
        <v>3622201</v>
      </c>
    </row>
  </sheetData>
  <mergeCells count="3">
    <mergeCell ref="A2:F2"/>
    <mergeCell ref="A4:F4"/>
    <mergeCell ref="A6:F6"/>
  </mergeCells>
  <pageMargins left="0.7" right="0.7" top="0.75" bottom="0.75" header="0.3" footer="0.3"/>
  <pageSetup paperSize="9" scale="8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F14"/>
  <sheetViews>
    <sheetView workbookViewId="0">
      <selection activeCell="J18" sqref="J18"/>
    </sheetView>
  </sheetViews>
  <sheetFormatPr defaultRowHeight="15" x14ac:dyDescent="0.25"/>
  <cols>
    <col min="1" max="1" width="37.7109375" customWidth="1"/>
    <col min="2" max="6" width="13.7109375" customWidth="1"/>
  </cols>
  <sheetData>
    <row r="1" spans="1:6" ht="15.75" x14ac:dyDescent="0.25">
      <c r="A1" s="102"/>
      <c r="B1" s="102"/>
      <c r="C1" s="102"/>
      <c r="D1" s="102"/>
      <c r="E1" s="102"/>
      <c r="F1" s="102"/>
    </row>
    <row r="2" spans="1:6" ht="15.75" x14ac:dyDescent="0.25">
      <c r="A2" s="224" t="s">
        <v>6</v>
      </c>
      <c r="B2" s="224"/>
      <c r="C2" s="224"/>
      <c r="D2" s="224"/>
      <c r="E2" s="224"/>
      <c r="F2" s="224"/>
    </row>
    <row r="3" spans="1:6" ht="15.75" x14ac:dyDescent="0.25">
      <c r="A3" s="102"/>
      <c r="B3" s="102"/>
      <c r="C3" s="102"/>
      <c r="D3" s="102"/>
      <c r="E3" s="103"/>
      <c r="F3" s="103"/>
    </row>
    <row r="4" spans="1:6" ht="15.75" x14ac:dyDescent="0.25">
      <c r="A4" s="224" t="s">
        <v>203</v>
      </c>
      <c r="B4" s="224"/>
      <c r="C4" s="224"/>
      <c r="D4" s="224"/>
      <c r="E4" s="224"/>
      <c r="F4" s="224"/>
    </row>
    <row r="5" spans="1:6" ht="15.75" x14ac:dyDescent="0.25">
      <c r="A5" s="102"/>
      <c r="B5" s="102"/>
      <c r="C5" s="102"/>
      <c r="D5" s="102"/>
      <c r="E5" s="103"/>
      <c r="F5" s="103"/>
    </row>
    <row r="6" spans="1:6" ht="15.75" x14ac:dyDescent="0.25">
      <c r="A6" s="224" t="s">
        <v>206</v>
      </c>
      <c r="B6" s="224"/>
      <c r="C6" s="224"/>
      <c r="D6" s="224"/>
      <c r="E6" s="224"/>
      <c r="F6" s="224"/>
    </row>
    <row r="7" spans="1:6" ht="15.75" x14ac:dyDescent="0.25">
      <c r="A7" s="87"/>
      <c r="B7" s="87"/>
      <c r="C7" s="87"/>
      <c r="D7" s="87"/>
      <c r="E7" s="87"/>
      <c r="F7" s="87"/>
    </row>
    <row r="8" spans="1:6" ht="15.75" thickBot="1" x14ac:dyDescent="0.3"/>
    <row r="9" spans="1:6" ht="39" thickBot="1" x14ac:dyDescent="0.3">
      <c r="A9" s="92" t="s">
        <v>22</v>
      </c>
      <c r="B9" s="158" t="s">
        <v>192</v>
      </c>
      <c r="C9" s="158" t="s">
        <v>193</v>
      </c>
      <c r="D9" s="158" t="s">
        <v>194</v>
      </c>
      <c r="E9" s="158" t="s">
        <v>21</v>
      </c>
      <c r="F9" s="159" t="s">
        <v>195</v>
      </c>
    </row>
    <row r="10" spans="1:6" ht="15.75" thickBot="1" x14ac:dyDescent="0.3">
      <c r="A10" s="90">
        <v>1</v>
      </c>
      <c r="B10" s="97">
        <v>2</v>
      </c>
      <c r="C10" s="97">
        <v>3</v>
      </c>
      <c r="D10" s="97">
        <v>4</v>
      </c>
      <c r="E10" s="97">
        <v>5</v>
      </c>
      <c r="F10" s="98">
        <v>6</v>
      </c>
    </row>
    <row r="11" spans="1:6" x14ac:dyDescent="0.25">
      <c r="A11" s="91" t="s">
        <v>45</v>
      </c>
      <c r="B11" s="93">
        <f>B12</f>
        <v>3388646.41</v>
      </c>
      <c r="C11" s="93">
        <f>C12</f>
        <v>3688753</v>
      </c>
      <c r="D11" s="89">
        <f t="shared" ref="D11:F11" si="0">D12</f>
        <v>3622201</v>
      </c>
      <c r="E11" s="89">
        <f t="shared" si="0"/>
        <v>3622201</v>
      </c>
      <c r="F11" s="89">
        <f t="shared" si="0"/>
        <v>3622201</v>
      </c>
    </row>
    <row r="12" spans="1:6" x14ac:dyDescent="0.25">
      <c r="A12" s="78" t="s">
        <v>106</v>
      </c>
      <c r="B12" s="88">
        <f>B13+B14</f>
        <v>3388646.41</v>
      </c>
      <c r="C12" s="88">
        <f>C13+C14</f>
        <v>3688753</v>
      </c>
      <c r="D12" s="96">
        <f>D13+D14</f>
        <v>3622201</v>
      </c>
      <c r="E12" s="96">
        <f t="shared" ref="E12:F12" si="1">E13+E14</f>
        <v>3622201</v>
      </c>
      <c r="F12" s="96">
        <f t="shared" si="1"/>
        <v>3622201</v>
      </c>
    </row>
    <row r="13" spans="1:6" x14ac:dyDescent="0.25">
      <c r="A13" s="95" t="s">
        <v>107</v>
      </c>
      <c r="B13" s="94">
        <v>3195669.22</v>
      </c>
      <c r="C13" s="37">
        <v>3688753</v>
      </c>
      <c r="D13" s="94">
        <v>3407201</v>
      </c>
      <c r="E13" s="94">
        <v>3407201</v>
      </c>
      <c r="F13" s="94">
        <v>3407201</v>
      </c>
    </row>
    <row r="14" spans="1:6" ht="15.75" thickBot="1" x14ac:dyDescent="0.3">
      <c r="A14" s="99" t="s">
        <v>108</v>
      </c>
      <c r="B14" s="101">
        <v>192977.19</v>
      </c>
      <c r="C14" s="100">
        <v>0</v>
      </c>
      <c r="D14" s="101">
        <v>215000</v>
      </c>
      <c r="E14" s="101">
        <v>215000</v>
      </c>
      <c r="F14" s="101">
        <v>215000</v>
      </c>
    </row>
  </sheetData>
  <mergeCells count="3">
    <mergeCell ref="A2:F2"/>
    <mergeCell ref="A4:F4"/>
    <mergeCell ref="A6:F6"/>
  </mergeCells>
  <pageMargins left="0.7" right="0.7" top="0.75" bottom="0.75" header="0.3" footer="0.3"/>
  <pageSetup paperSize="9" scale="8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J11"/>
  <sheetViews>
    <sheetView workbookViewId="0">
      <selection activeCell="H13" sqref="H13"/>
    </sheetView>
  </sheetViews>
  <sheetFormatPr defaultRowHeight="15" x14ac:dyDescent="0.25"/>
  <cols>
    <col min="1" max="1" width="3.28515625" customWidth="1"/>
    <col min="2" max="2" width="2.140625" customWidth="1"/>
    <col min="3" max="3" width="2" customWidth="1"/>
    <col min="4" max="4" width="2.140625" customWidth="1"/>
    <col min="5" max="5" width="25.28515625" customWidth="1"/>
    <col min="6" max="10" width="13.7109375" customWidth="1"/>
  </cols>
  <sheetData>
    <row r="1" spans="1:10" ht="15.75" x14ac:dyDescent="0.25">
      <c r="A1" s="102"/>
      <c r="B1" s="102"/>
      <c r="C1" s="102"/>
      <c r="D1" s="102"/>
      <c r="E1" s="102"/>
      <c r="F1" s="102"/>
      <c r="G1" s="102"/>
      <c r="H1" s="87"/>
      <c r="I1" s="87"/>
      <c r="J1" s="87"/>
    </row>
    <row r="2" spans="1:10" ht="15.75" customHeight="1" x14ac:dyDescent="0.25">
      <c r="A2" s="224" t="s">
        <v>6</v>
      </c>
      <c r="B2" s="224"/>
      <c r="C2" s="224"/>
      <c r="D2" s="224"/>
      <c r="E2" s="224"/>
      <c r="F2" s="224"/>
      <c r="G2" s="224"/>
      <c r="H2" s="224"/>
      <c r="I2" s="224"/>
      <c r="J2" s="224"/>
    </row>
    <row r="3" spans="1:10" s="107" customFormat="1" ht="15.75" customHeight="1" x14ac:dyDescent="0.25">
      <c r="A3" s="144"/>
      <c r="B3" s="144"/>
      <c r="C3" s="144"/>
      <c r="D3" s="144"/>
      <c r="E3" s="144"/>
      <c r="F3" s="144"/>
      <c r="G3" s="144"/>
      <c r="H3" s="144"/>
      <c r="I3" s="144"/>
      <c r="J3" s="144"/>
    </row>
    <row r="4" spans="1:10" ht="15.75" x14ac:dyDescent="0.25">
      <c r="A4" s="224" t="s">
        <v>202</v>
      </c>
      <c r="B4" s="224"/>
      <c r="C4" s="224"/>
      <c r="D4" s="224"/>
      <c r="E4" s="224"/>
      <c r="F4" s="224"/>
      <c r="G4" s="224"/>
      <c r="H4" s="224"/>
      <c r="I4" s="224"/>
      <c r="J4" s="224"/>
    </row>
    <row r="5" spans="1:10" s="107" customFormat="1" ht="15.75" x14ac:dyDescent="0.25">
      <c r="A5" s="144"/>
      <c r="B5" s="144"/>
      <c r="C5" s="144"/>
      <c r="D5" s="144"/>
      <c r="E5" s="144"/>
      <c r="F5" s="144"/>
      <c r="G5" s="144"/>
      <c r="H5" s="144"/>
      <c r="I5" s="144"/>
      <c r="J5" s="144"/>
    </row>
    <row r="6" spans="1:10" ht="15.75" customHeight="1" x14ac:dyDescent="0.25">
      <c r="A6" s="224" t="s">
        <v>201</v>
      </c>
      <c r="B6" s="224"/>
      <c r="C6" s="224"/>
      <c r="D6" s="224"/>
      <c r="E6" s="224"/>
      <c r="F6" s="224"/>
      <c r="G6" s="224"/>
      <c r="H6" s="224"/>
      <c r="I6" s="224"/>
      <c r="J6" s="224"/>
    </row>
    <row r="7" spans="1:10" ht="15.75" thickBot="1" x14ac:dyDescent="0.3"/>
    <row r="8" spans="1:10" ht="39" thickBot="1" x14ac:dyDescent="0.3">
      <c r="A8" s="225" t="s">
        <v>22</v>
      </c>
      <c r="B8" s="226"/>
      <c r="C8" s="226"/>
      <c r="D8" s="226"/>
      <c r="E8" s="227"/>
      <c r="F8" s="109" t="s">
        <v>192</v>
      </c>
      <c r="G8" s="109" t="s">
        <v>200</v>
      </c>
      <c r="H8" s="109" t="s">
        <v>194</v>
      </c>
      <c r="I8" s="109" t="s">
        <v>21</v>
      </c>
      <c r="J8" s="110" t="s">
        <v>195</v>
      </c>
    </row>
    <row r="9" spans="1:10" x14ac:dyDescent="0.25">
      <c r="A9" s="228">
        <v>1</v>
      </c>
      <c r="B9" s="229"/>
      <c r="C9" s="229"/>
      <c r="D9" s="229"/>
      <c r="E9" s="230"/>
      <c r="F9" s="111">
        <v>2</v>
      </c>
      <c r="G9" s="111">
        <v>3</v>
      </c>
      <c r="H9" s="111">
        <v>4</v>
      </c>
      <c r="I9" s="111">
        <v>5</v>
      </c>
      <c r="J9" s="111">
        <v>6</v>
      </c>
    </row>
    <row r="10" spans="1:10" ht="22.5" x14ac:dyDescent="0.25">
      <c r="A10" s="104">
        <v>8</v>
      </c>
      <c r="B10" s="104"/>
      <c r="C10" s="104"/>
      <c r="D10" s="104"/>
      <c r="E10" s="104" t="s">
        <v>109</v>
      </c>
      <c r="F10" s="153">
        <v>0</v>
      </c>
      <c r="G10" s="153">
        <v>0</v>
      </c>
      <c r="H10" s="157">
        <v>0</v>
      </c>
      <c r="I10" s="157">
        <v>0</v>
      </c>
      <c r="J10" s="157">
        <v>0</v>
      </c>
    </row>
    <row r="11" spans="1:10" ht="22.5" x14ac:dyDescent="0.25">
      <c r="A11" s="106">
        <v>5</v>
      </c>
      <c r="B11" s="106"/>
      <c r="C11" s="106"/>
      <c r="D11" s="106"/>
      <c r="E11" s="105" t="s">
        <v>110</v>
      </c>
      <c r="F11" s="153">
        <v>0</v>
      </c>
      <c r="G11" s="153">
        <v>0</v>
      </c>
      <c r="H11" s="157">
        <v>0</v>
      </c>
      <c r="I11" s="157">
        <v>0</v>
      </c>
      <c r="J11" s="157">
        <v>0</v>
      </c>
    </row>
  </sheetData>
  <mergeCells count="5">
    <mergeCell ref="A8:E8"/>
    <mergeCell ref="A9:E9"/>
    <mergeCell ref="A2:J2"/>
    <mergeCell ref="A6:J6"/>
    <mergeCell ref="A4:J4"/>
  </mergeCells>
  <pageMargins left="0.7" right="0.7" top="0.75" bottom="0.75" header="0.3" footer="0.3"/>
  <pageSetup paperSize="9" scale="8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I11"/>
  <sheetViews>
    <sheetView workbookViewId="0">
      <selection activeCell="G34" sqref="G34"/>
    </sheetView>
  </sheetViews>
  <sheetFormatPr defaultRowHeight="15" x14ac:dyDescent="0.25"/>
  <cols>
    <col min="1" max="1" width="18.7109375" style="107" customWidth="1"/>
    <col min="2" max="9" width="13.7109375" style="107" customWidth="1"/>
    <col min="10" max="16384" width="9.140625" style="107"/>
  </cols>
  <sheetData>
    <row r="1" spans="1:9" ht="15.75" x14ac:dyDescent="0.25">
      <c r="A1" s="102"/>
      <c r="B1" s="102"/>
      <c r="C1" s="102"/>
      <c r="D1" s="102"/>
      <c r="E1" s="102"/>
      <c r="F1" s="102"/>
      <c r="G1" s="87"/>
      <c r="H1" s="87"/>
      <c r="I1" s="87"/>
    </row>
    <row r="2" spans="1:9" ht="15.75" customHeight="1" x14ac:dyDescent="0.25">
      <c r="A2" s="224" t="s">
        <v>6</v>
      </c>
      <c r="B2" s="224"/>
      <c r="C2" s="224"/>
      <c r="D2" s="224"/>
      <c r="E2" s="224"/>
      <c r="F2" s="224"/>
      <c r="G2" s="112"/>
      <c r="H2" s="112"/>
      <c r="I2" s="112"/>
    </row>
    <row r="3" spans="1:9" ht="15.75" customHeight="1" x14ac:dyDescent="0.25">
      <c r="A3" s="144"/>
      <c r="B3" s="144"/>
      <c r="C3" s="144"/>
      <c r="D3" s="144"/>
      <c r="E3" s="144"/>
      <c r="F3" s="144"/>
      <c r="G3" s="112"/>
      <c r="H3" s="112"/>
      <c r="I3" s="112"/>
    </row>
    <row r="4" spans="1:9" ht="15.75" x14ac:dyDescent="0.25">
      <c r="A4" s="224" t="s">
        <v>202</v>
      </c>
      <c r="B4" s="224"/>
      <c r="C4" s="224"/>
      <c r="D4" s="224"/>
      <c r="E4" s="224"/>
      <c r="F4" s="224"/>
      <c r="G4" s="87"/>
      <c r="H4" s="87"/>
      <c r="I4" s="87"/>
    </row>
    <row r="5" spans="1:9" ht="15.75" x14ac:dyDescent="0.25">
      <c r="A5" s="144"/>
      <c r="B5" s="144"/>
      <c r="C5" s="144"/>
      <c r="D5" s="144"/>
      <c r="E5" s="144"/>
      <c r="F5" s="144"/>
      <c r="G5" s="87"/>
      <c r="H5" s="87"/>
      <c r="I5" s="87"/>
    </row>
    <row r="6" spans="1:9" ht="15.75" customHeight="1" x14ac:dyDescent="0.25">
      <c r="A6" s="224" t="s">
        <v>198</v>
      </c>
      <c r="B6" s="224"/>
      <c r="C6" s="224"/>
      <c r="D6" s="224"/>
      <c r="E6" s="224"/>
      <c r="F6" s="224"/>
      <c r="G6" s="112"/>
      <c r="H6" s="112"/>
      <c r="I6" s="112"/>
    </row>
    <row r="7" spans="1:9" ht="15.75" thickBot="1" x14ac:dyDescent="0.3"/>
    <row r="8" spans="1:9" ht="39" thickBot="1" x14ac:dyDescent="0.3">
      <c r="A8" s="114" t="s">
        <v>22</v>
      </c>
      <c r="B8" s="109" t="s">
        <v>192</v>
      </c>
      <c r="C8" s="109" t="s">
        <v>200</v>
      </c>
      <c r="D8" s="109" t="s">
        <v>194</v>
      </c>
      <c r="E8" s="109" t="s">
        <v>21</v>
      </c>
      <c r="F8" s="110" t="s">
        <v>195</v>
      </c>
    </row>
    <row r="9" spans="1:9" x14ac:dyDescent="0.25">
      <c r="A9" s="113">
        <v>1</v>
      </c>
      <c r="B9" s="113">
        <v>2</v>
      </c>
      <c r="C9" s="113">
        <v>3</v>
      </c>
      <c r="D9" s="113">
        <v>4</v>
      </c>
      <c r="E9" s="113">
        <v>5</v>
      </c>
      <c r="F9" s="113">
        <v>6</v>
      </c>
    </row>
    <row r="10" spans="1:9" x14ac:dyDescent="0.25">
      <c r="A10" s="104" t="s">
        <v>111</v>
      </c>
      <c r="B10" s="154">
        <v>0</v>
      </c>
      <c r="C10" s="154">
        <v>0</v>
      </c>
      <c r="D10" s="155">
        <v>0</v>
      </c>
      <c r="E10" s="155">
        <v>0</v>
      </c>
      <c r="F10" s="155">
        <v>0</v>
      </c>
    </row>
    <row r="11" spans="1:9" x14ac:dyDescent="0.25">
      <c r="A11" s="156" t="s">
        <v>199</v>
      </c>
      <c r="B11" s="154">
        <v>0</v>
      </c>
      <c r="C11" s="154">
        <v>0</v>
      </c>
      <c r="D11" s="154">
        <v>0</v>
      </c>
      <c r="E11" s="154">
        <v>0</v>
      </c>
      <c r="F11" s="154">
        <v>0</v>
      </c>
    </row>
  </sheetData>
  <mergeCells count="3">
    <mergeCell ref="A6:F6"/>
    <mergeCell ref="A2:F2"/>
    <mergeCell ref="A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J291"/>
  <sheetViews>
    <sheetView tabSelected="1" topLeftCell="A79" workbookViewId="0">
      <selection activeCell="A84" sqref="A84:H98"/>
    </sheetView>
  </sheetViews>
  <sheetFormatPr defaultRowHeight="15" x14ac:dyDescent="0.25"/>
  <cols>
    <col min="1" max="1" width="8.28515625" customWidth="1"/>
    <col min="2" max="2" width="8.140625" customWidth="1"/>
    <col min="3" max="3" width="7.140625" customWidth="1"/>
    <col min="4" max="4" width="2.7109375" customWidth="1"/>
    <col min="5" max="5" width="38.140625" customWidth="1"/>
    <col min="6" max="6" width="13.7109375" style="107" customWidth="1"/>
    <col min="7" max="10" width="13.7109375" customWidth="1"/>
  </cols>
  <sheetData>
    <row r="1" spans="1:10" ht="15.75" customHeight="1" x14ac:dyDescent="0.25">
      <c r="A1" s="252" t="s">
        <v>112</v>
      </c>
      <c r="B1" s="252"/>
      <c r="C1" s="252"/>
      <c r="D1" s="252"/>
      <c r="E1" s="252"/>
      <c r="F1" s="252"/>
      <c r="G1" s="252"/>
      <c r="H1" s="252"/>
      <c r="I1" s="252"/>
      <c r="J1" s="252"/>
    </row>
    <row r="2" spans="1:10" s="107" customFormat="1" ht="15.75" customHeight="1" x14ac:dyDescent="0.25">
      <c r="A2" s="151"/>
      <c r="B2" s="151"/>
      <c r="C2" s="151"/>
      <c r="D2" s="151"/>
      <c r="E2" s="151"/>
      <c r="F2" s="151"/>
      <c r="G2" s="151"/>
      <c r="H2" s="151"/>
      <c r="I2" s="151"/>
      <c r="J2" s="151"/>
    </row>
    <row r="3" spans="1:10" x14ac:dyDescent="0.25">
      <c r="A3" s="291" t="s">
        <v>197</v>
      </c>
      <c r="B3" s="291"/>
      <c r="C3" s="291"/>
      <c r="D3" s="291"/>
      <c r="E3" s="291"/>
      <c r="F3" s="291"/>
      <c r="G3" s="291"/>
      <c r="H3" s="291"/>
      <c r="I3" s="291"/>
      <c r="J3" s="291"/>
    </row>
    <row r="4" spans="1:10" s="107" customFormat="1" x14ac:dyDescent="0.25">
      <c r="A4" s="152"/>
      <c r="B4" s="152"/>
      <c r="C4" s="152"/>
      <c r="D4" s="152"/>
      <c r="E4" s="152"/>
      <c r="F4" s="152"/>
      <c r="G4" s="152"/>
      <c r="H4" s="152"/>
      <c r="I4" s="152"/>
      <c r="J4" s="152"/>
    </row>
    <row r="5" spans="1:10" ht="15" customHeight="1" x14ac:dyDescent="0.25">
      <c r="A5" s="242" t="s">
        <v>113</v>
      </c>
      <c r="B5" s="243"/>
      <c r="C5" s="243"/>
      <c r="D5" s="243"/>
      <c r="E5" s="244"/>
      <c r="F5" s="254" t="s">
        <v>192</v>
      </c>
      <c r="G5" s="248" t="s">
        <v>193</v>
      </c>
      <c r="H5" s="248" t="s">
        <v>194</v>
      </c>
      <c r="I5" s="250" t="s">
        <v>21</v>
      </c>
      <c r="J5" s="254" t="s">
        <v>195</v>
      </c>
    </row>
    <row r="6" spans="1:10" ht="21.75" customHeight="1" x14ac:dyDescent="0.25">
      <c r="A6" s="245"/>
      <c r="B6" s="246"/>
      <c r="C6" s="246"/>
      <c r="D6" s="246"/>
      <c r="E6" s="247"/>
      <c r="F6" s="255"/>
      <c r="G6" s="249"/>
      <c r="H6" s="249"/>
      <c r="I6" s="251"/>
      <c r="J6" s="255"/>
    </row>
    <row r="7" spans="1:10" x14ac:dyDescent="0.25">
      <c r="A7" s="257">
        <v>1</v>
      </c>
      <c r="B7" s="257"/>
      <c r="C7" s="257">
        <v>2</v>
      </c>
      <c r="D7" s="257"/>
      <c r="E7" s="257"/>
      <c r="F7" s="132"/>
      <c r="G7" s="115">
        <v>3</v>
      </c>
      <c r="H7" s="115">
        <v>4</v>
      </c>
      <c r="I7" s="115">
        <v>5</v>
      </c>
      <c r="J7" s="115">
        <v>6</v>
      </c>
    </row>
    <row r="8" spans="1:10" x14ac:dyDescent="0.25">
      <c r="A8" s="253">
        <v>9021</v>
      </c>
      <c r="B8" s="253"/>
      <c r="C8" s="253" t="s">
        <v>114</v>
      </c>
      <c r="D8" s="253"/>
      <c r="E8" s="253"/>
      <c r="F8" s="256"/>
      <c r="G8" s="256"/>
      <c r="H8" s="256"/>
      <c r="I8" s="256"/>
      <c r="J8" s="256"/>
    </row>
    <row r="9" spans="1:10" x14ac:dyDescent="0.25">
      <c r="A9" s="258" t="s">
        <v>115</v>
      </c>
      <c r="B9" s="259"/>
      <c r="C9" s="259"/>
      <c r="D9" s="259"/>
      <c r="E9" s="260"/>
      <c r="F9" s="116">
        <f>F11+F83+F255+F268</f>
        <v>3388646.4100000006</v>
      </c>
      <c r="G9" s="116">
        <f>G11+G83+G255+G268</f>
        <v>3688753</v>
      </c>
      <c r="H9" s="116">
        <f>H11+H83+H255+H268</f>
        <v>3622201</v>
      </c>
      <c r="I9" s="116">
        <f>I11+I83+I255+I268</f>
        <v>3622201</v>
      </c>
      <c r="J9" s="116">
        <f>J11+J83+J255+J268</f>
        <v>3622201</v>
      </c>
    </row>
    <row r="10" spans="1:10" x14ac:dyDescent="0.25">
      <c r="A10" s="253" t="s">
        <v>116</v>
      </c>
      <c r="B10" s="253"/>
      <c r="C10" s="253" t="s">
        <v>117</v>
      </c>
      <c r="D10" s="253"/>
      <c r="E10" s="253"/>
      <c r="F10" s="133"/>
      <c r="G10" s="134"/>
      <c r="H10" s="135"/>
      <c r="I10" s="135"/>
      <c r="J10" s="135"/>
    </row>
    <row r="11" spans="1:10" ht="27" customHeight="1" x14ac:dyDescent="0.25">
      <c r="A11" s="261" t="s">
        <v>118</v>
      </c>
      <c r="B11" s="262"/>
      <c r="C11" s="262"/>
      <c r="D11" s="262"/>
      <c r="E11" s="263"/>
      <c r="F11" s="117">
        <f>F12+F64</f>
        <v>2521916.7100000004</v>
      </c>
      <c r="G11" s="117">
        <f>G12+G64</f>
        <v>2623025</v>
      </c>
      <c r="H11" s="117">
        <f>H12+H64</f>
        <v>2597000</v>
      </c>
      <c r="I11" s="117">
        <f>I12+I64</f>
        <v>2597000</v>
      </c>
      <c r="J11" s="117">
        <f>J12+J64</f>
        <v>2597000</v>
      </c>
    </row>
    <row r="12" spans="1:10" ht="26.25" customHeight="1" x14ac:dyDescent="0.25">
      <c r="A12" s="264" t="s">
        <v>119</v>
      </c>
      <c r="B12" s="264"/>
      <c r="C12" s="264" t="s">
        <v>120</v>
      </c>
      <c r="D12" s="264"/>
      <c r="E12" s="264"/>
      <c r="F12" s="118">
        <f>F13+F34+F60</f>
        <v>173000</v>
      </c>
      <c r="G12" s="118">
        <f>G13+G34+G60</f>
        <v>184000</v>
      </c>
      <c r="H12" s="118">
        <f>H13+H34+H60</f>
        <v>185000</v>
      </c>
      <c r="I12" s="118">
        <f>I13+I34+I60</f>
        <v>185000</v>
      </c>
      <c r="J12" s="118">
        <f>J13+J34+J60</f>
        <v>185000</v>
      </c>
    </row>
    <row r="13" spans="1:10" s="107" customFormat="1" ht="15" customHeight="1" x14ac:dyDescent="0.25">
      <c r="A13" s="239" t="s">
        <v>150</v>
      </c>
      <c r="B13" s="239"/>
      <c r="C13" s="240" t="s">
        <v>151</v>
      </c>
      <c r="D13" s="240"/>
      <c r="E13" s="240"/>
      <c r="F13" s="119">
        <f>F14</f>
        <v>0</v>
      </c>
      <c r="G13" s="119">
        <f t="shared" ref="G13" si="0">G14</f>
        <v>0</v>
      </c>
      <c r="H13" s="119">
        <f t="shared" ref="H13" si="1">H14</f>
        <v>118643</v>
      </c>
      <c r="I13" s="119">
        <f t="shared" ref="I13" si="2">I14</f>
        <v>118643</v>
      </c>
      <c r="J13" s="119">
        <f t="shared" ref="J13" si="3">J14</f>
        <v>118643</v>
      </c>
    </row>
    <row r="14" spans="1:10" s="107" customFormat="1" ht="15" customHeight="1" x14ac:dyDescent="0.25">
      <c r="A14" s="238" t="s">
        <v>123</v>
      </c>
      <c r="B14" s="238"/>
      <c r="C14" s="238" t="s">
        <v>53</v>
      </c>
      <c r="D14" s="238"/>
      <c r="E14" s="238"/>
      <c r="F14" s="120">
        <f>SUM(F15:F33)</f>
        <v>0</v>
      </c>
      <c r="G14" s="120">
        <f>SUM(G15:G33)</f>
        <v>0</v>
      </c>
      <c r="H14" s="120">
        <f>SUM(H15:H33)</f>
        <v>118643</v>
      </c>
      <c r="I14" s="120">
        <f>SUM(I15:I33)</f>
        <v>118643</v>
      </c>
      <c r="J14" s="120">
        <f>SUM(J15:J33)</f>
        <v>118643</v>
      </c>
    </row>
    <row r="15" spans="1:10" s="107" customFormat="1" ht="15" customHeight="1" x14ac:dyDescent="0.25">
      <c r="A15" s="234" t="s">
        <v>124</v>
      </c>
      <c r="B15" s="234"/>
      <c r="C15" s="234" t="s">
        <v>55</v>
      </c>
      <c r="D15" s="234"/>
      <c r="E15" s="234"/>
      <c r="F15" s="121">
        <v>0</v>
      </c>
      <c r="G15" s="121">
        <v>0</v>
      </c>
      <c r="H15" s="184">
        <v>11600</v>
      </c>
      <c r="I15" s="184">
        <v>11600</v>
      </c>
      <c r="J15" s="184">
        <v>11600</v>
      </c>
    </row>
    <row r="16" spans="1:10" s="107" customFormat="1" ht="15" customHeight="1" x14ac:dyDescent="0.25">
      <c r="A16" s="234" t="s">
        <v>125</v>
      </c>
      <c r="B16" s="234"/>
      <c r="C16" s="234" t="s">
        <v>57</v>
      </c>
      <c r="D16" s="234"/>
      <c r="E16" s="234"/>
      <c r="F16" s="121">
        <v>0</v>
      </c>
      <c r="G16" s="121">
        <v>0</v>
      </c>
      <c r="H16" s="184">
        <v>1200</v>
      </c>
      <c r="I16" s="184">
        <v>1200</v>
      </c>
      <c r="J16" s="184">
        <v>1200</v>
      </c>
    </row>
    <row r="17" spans="1:10" s="107" customFormat="1" ht="15" customHeight="1" x14ac:dyDescent="0.25">
      <c r="A17" s="234" t="s">
        <v>126</v>
      </c>
      <c r="B17" s="234"/>
      <c r="C17" s="234" t="s">
        <v>59</v>
      </c>
      <c r="D17" s="234"/>
      <c r="E17" s="234"/>
      <c r="F17" s="121">
        <v>0</v>
      </c>
      <c r="G17" s="121">
        <v>0</v>
      </c>
      <c r="H17" s="184">
        <v>26500</v>
      </c>
      <c r="I17" s="184">
        <v>26500</v>
      </c>
      <c r="J17" s="184">
        <v>26500</v>
      </c>
    </row>
    <row r="18" spans="1:10" s="107" customFormat="1" ht="15" customHeight="1" x14ac:dyDescent="0.25">
      <c r="A18" s="235">
        <v>3222</v>
      </c>
      <c r="B18" s="236"/>
      <c r="C18" s="235" t="s">
        <v>60</v>
      </c>
      <c r="D18" s="237"/>
      <c r="E18" s="236"/>
      <c r="F18" s="121">
        <v>0</v>
      </c>
      <c r="G18" s="121">
        <v>0</v>
      </c>
      <c r="H18" s="184">
        <v>200</v>
      </c>
      <c r="I18" s="184">
        <v>200</v>
      </c>
      <c r="J18" s="184">
        <v>200</v>
      </c>
    </row>
    <row r="19" spans="1:10" s="107" customFormat="1" ht="15" customHeight="1" x14ac:dyDescent="0.25">
      <c r="A19" s="235">
        <v>3224</v>
      </c>
      <c r="B19" s="236"/>
      <c r="C19" s="234" t="s">
        <v>62</v>
      </c>
      <c r="D19" s="234"/>
      <c r="E19" s="234"/>
      <c r="F19" s="121">
        <v>0</v>
      </c>
      <c r="G19" s="121">
        <v>0</v>
      </c>
      <c r="H19" s="184">
        <v>7000</v>
      </c>
      <c r="I19" s="184">
        <v>7000</v>
      </c>
      <c r="J19" s="184">
        <v>7000</v>
      </c>
    </row>
    <row r="20" spans="1:10" s="107" customFormat="1" ht="15" customHeight="1" x14ac:dyDescent="0.25">
      <c r="A20" s="235" t="s">
        <v>128</v>
      </c>
      <c r="B20" s="236"/>
      <c r="C20" s="234" t="s">
        <v>129</v>
      </c>
      <c r="D20" s="234"/>
      <c r="E20" s="234"/>
      <c r="F20" s="121">
        <v>0</v>
      </c>
      <c r="G20" s="121">
        <v>0</v>
      </c>
      <c r="H20" s="184">
        <v>6000</v>
      </c>
      <c r="I20" s="184">
        <v>6000</v>
      </c>
      <c r="J20" s="184">
        <v>6000</v>
      </c>
    </row>
    <row r="21" spans="1:10" s="107" customFormat="1" ht="15" customHeight="1" x14ac:dyDescent="0.25">
      <c r="A21" s="145">
        <v>3227</v>
      </c>
      <c r="B21" s="146"/>
      <c r="C21" s="235" t="s">
        <v>64</v>
      </c>
      <c r="D21" s="237"/>
      <c r="E21" s="236"/>
      <c r="F21" s="121">
        <v>0</v>
      </c>
      <c r="G21" s="121">
        <v>0</v>
      </c>
      <c r="H21" s="184">
        <v>2000</v>
      </c>
      <c r="I21" s="184">
        <v>2000</v>
      </c>
      <c r="J21" s="184">
        <v>2000</v>
      </c>
    </row>
    <row r="22" spans="1:10" s="107" customFormat="1" ht="15" customHeight="1" x14ac:dyDescent="0.25">
      <c r="A22" s="235" t="s">
        <v>130</v>
      </c>
      <c r="B22" s="236"/>
      <c r="C22" s="234" t="s">
        <v>66</v>
      </c>
      <c r="D22" s="234"/>
      <c r="E22" s="234"/>
      <c r="F22" s="121">
        <v>0</v>
      </c>
      <c r="G22" s="121">
        <v>0</v>
      </c>
      <c r="H22" s="184">
        <v>4800</v>
      </c>
      <c r="I22" s="184">
        <v>4800</v>
      </c>
      <c r="J22" s="184">
        <v>4800</v>
      </c>
    </row>
    <row r="23" spans="1:10" s="107" customFormat="1" ht="15" customHeight="1" x14ac:dyDescent="0.25">
      <c r="A23" s="145">
        <v>3233</v>
      </c>
      <c r="B23" s="146"/>
      <c r="C23" s="235" t="s">
        <v>68</v>
      </c>
      <c r="D23" s="237"/>
      <c r="E23" s="236"/>
      <c r="F23" s="121">
        <v>0</v>
      </c>
      <c r="G23" s="121">
        <v>0</v>
      </c>
      <c r="H23" s="184">
        <v>133</v>
      </c>
      <c r="I23" s="184">
        <v>133</v>
      </c>
      <c r="J23" s="184">
        <v>133</v>
      </c>
    </row>
    <row r="24" spans="1:10" s="107" customFormat="1" ht="15" customHeight="1" x14ac:dyDescent="0.25">
      <c r="A24" s="235" t="s">
        <v>131</v>
      </c>
      <c r="B24" s="236"/>
      <c r="C24" s="234" t="s">
        <v>69</v>
      </c>
      <c r="D24" s="234"/>
      <c r="E24" s="234"/>
      <c r="F24" s="121">
        <v>0</v>
      </c>
      <c r="G24" s="121">
        <v>0</v>
      </c>
      <c r="H24" s="184">
        <v>26050</v>
      </c>
      <c r="I24" s="184">
        <v>26050</v>
      </c>
      <c r="J24" s="184">
        <v>26050</v>
      </c>
    </row>
    <row r="25" spans="1:10" s="107" customFormat="1" ht="15" customHeight="1" x14ac:dyDescent="0.25">
      <c r="A25" s="235" t="s">
        <v>132</v>
      </c>
      <c r="B25" s="236"/>
      <c r="C25" s="234" t="s">
        <v>70</v>
      </c>
      <c r="D25" s="234"/>
      <c r="E25" s="234"/>
      <c r="F25" s="121">
        <v>0</v>
      </c>
      <c r="G25" s="121">
        <v>0</v>
      </c>
      <c r="H25" s="184">
        <v>1830</v>
      </c>
      <c r="I25" s="184">
        <v>1830</v>
      </c>
      <c r="J25" s="184">
        <v>1830</v>
      </c>
    </row>
    <row r="26" spans="1:10" s="107" customFormat="1" ht="15" customHeight="1" x14ac:dyDescent="0.25">
      <c r="A26" s="235" t="s">
        <v>133</v>
      </c>
      <c r="B26" s="236"/>
      <c r="C26" s="234" t="s">
        <v>71</v>
      </c>
      <c r="D26" s="234"/>
      <c r="E26" s="234"/>
      <c r="F26" s="121">
        <v>0</v>
      </c>
      <c r="G26" s="121">
        <v>0</v>
      </c>
      <c r="H26" s="184">
        <v>5000</v>
      </c>
      <c r="I26" s="184">
        <v>5000</v>
      </c>
      <c r="J26" s="184">
        <v>5000</v>
      </c>
    </row>
    <row r="27" spans="1:10" s="107" customFormat="1" ht="15" customHeight="1" x14ac:dyDescent="0.25">
      <c r="A27" s="235" t="s">
        <v>134</v>
      </c>
      <c r="B27" s="236"/>
      <c r="C27" s="234" t="s">
        <v>72</v>
      </c>
      <c r="D27" s="234"/>
      <c r="E27" s="234"/>
      <c r="F27" s="121">
        <v>0</v>
      </c>
      <c r="G27" s="121">
        <v>0</v>
      </c>
      <c r="H27" s="184">
        <v>10900</v>
      </c>
      <c r="I27" s="184">
        <v>10900</v>
      </c>
      <c r="J27" s="184">
        <v>10900</v>
      </c>
    </row>
    <row r="28" spans="1:10" s="107" customFormat="1" ht="15" customHeight="1" x14ac:dyDescent="0.25">
      <c r="A28" s="235" t="s">
        <v>135</v>
      </c>
      <c r="B28" s="236"/>
      <c r="C28" s="234" t="s">
        <v>73</v>
      </c>
      <c r="D28" s="234"/>
      <c r="E28" s="234"/>
      <c r="F28" s="121">
        <v>0</v>
      </c>
      <c r="G28" s="121">
        <v>0</v>
      </c>
      <c r="H28" s="184">
        <v>4500</v>
      </c>
      <c r="I28" s="184">
        <v>4500</v>
      </c>
      <c r="J28" s="184">
        <v>4500</v>
      </c>
    </row>
    <row r="29" spans="1:10" s="107" customFormat="1" ht="15" customHeight="1" x14ac:dyDescent="0.25">
      <c r="A29" s="235" t="s">
        <v>136</v>
      </c>
      <c r="B29" s="236"/>
      <c r="C29" s="234" t="s">
        <v>74</v>
      </c>
      <c r="D29" s="234"/>
      <c r="E29" s="234"/>
      <c r="F29" s="121">
        <v>0</v>
      </c>
      <c r="G29" s="121">
        <v>0</v>
      </c>
      <c r="H29" s="184">
        <v>5000</v>
      </c>
      <c r="I29" s="184">
        <v>5000</v>
      </c>
      <c r="J29" s="184">
        <v>5000</v>
      </c>
    </row>
    <row r="30" spans="1:10" s="107" customFormat="1" ht="15" customHeight="1" x14ac:dyDescent="0.25">
      <c r="A30" s="145">
        <v>3292</v>
      </c>
      <c r="B30" s="147"/>
      <c r="C30" s="235" t="s">
        <v>76</v>
      </c>
      <c r="D30" s="237"/>
      <c r="E30" s="236"/>
      <c r="F30" s="121">
        <v>0</v>
      </c>
      <c r="G30" s="121">
        <v>0</v>
      </c>
      <c r="H30" s="184">
        <v>5000</v>
      </c>
      <c r="I30" s="184">
        <v>5000</v>
      </c>
      <c r="J30" s="184">
        <v>5000</v>
      </c>
    </row>
    <row r="31" spans="1:10" s="107" customFormat="1" ht="15" customHeight="1" x14ac:dyDescent="0.25">
      <c r="A31" s="235" t="s">
        <v>137</v>
      </c>
      <c r="B31" s="236"/>
      <c r="C31" s="234" t="s">
        <v>138</v>
      </c>
      <c r="D31" s="234"/>
      <c r="E31" s="234"/>
      <c r="F31" s="121">
        <v>0</v>
      </c>
      <c r="G31" s="121">
        <v>0</v>
      </c>
      <c r="H31" s="184">
        <v>345</v>
      </c>
      <c r="I31" s="184">
        <v>345</v>
      </c>
      <c r="J31" s="184">
        <v>345</v>
      </c>
    </row>
    <row r="32" spans="1:10" s="107" customFormat="1" ht="15" customHeight="1" x14ac:dyDescent="0.25">
      <c r="A32" s="145">
        <v>3295</v>
      </c>
      <c r="B32" s="146"/>
      <c r="C32" s="235" t="s">
        <v>79</v>
      </c>
      <c r="D32" s="237"/>
      <c r="E32" s="236"/>
      <c r="F32" s="121">
        <v>0</v>
      </c>
      <c r="G32" s="121">
        <v>0</v>
      </c>
      <c r="H32" s="184">
        <v>85</v>
      </c>
      <c r="I32" s="184">
        <v>85</v>
      </c>
      <c r="J32" s="184">
        <v>85</v>
      </c>
    </row>
    <row r="33" spans="1:10" s="107" customFormat="1" ht="15" customHeight="1" x14ac:dyDescent="0.25">
      <c r="A33" s="235" t="s">
        <v>139</v>
      </c>
      <c r="B33" s="236"/>
      <c r="C33" s="234" t="s">
        <v>75</v>
      </c>
      <c r="D33" s="234"/>
      <c r="E33" s="234"/>
      <c r="F33" s="121">
        <v>0</v>
      </c>
      <c r="G33" s="121">
        <v>0</v>
      </c>
      <c r="H33" s="184">
        <v>500</v>
      </c>
      <c r="I33" s="184">
        <v>500</v>
      </c>
      <c r="J33" s="184">
        <v>500</v>
      </c>
    </row>
    <row r="34" spans="1:10" ht="15" customHeight="1" x14ac:dyDescent="0.25">
      <c r="A34" s="265" t="s">
        <v>121</v>
      </c>
      <c r="B34" s="266"/>
      <c r="C34" s="267" t="s">
        <v>122</v>
      </c>
      <c r="D34" s="268"/>
      <c r="E34" s="269"/>
      <c r="F34" s="119">
        <f>F35+F58</f>
        <v>173000</v>
      </c>
      <c r="G34" s="119">
        <f>G35+G58</f>
        <v>184000</v>
      </c>
      <c r="H34" s="119">
        <f t="shared" ref="H34:J34" si="4">H35+H58</f>
        <v>0</v>
      </c>
      <c r="I34" s="119">
        <f t="shared" si="4"/>
        <v>0</v>
      </c>
      <c r="J34" s="119">
        <f t="shared" si="4"/>
        <v>0</v>
      </c>
    </row>
    <row r="35" spans="1:10" ht="15" customHeight="1" x14ac:dyDescent="0.25">
      <c r="A35" s="231" t="s">
        <v>123</v>
      </c>
      <c r="B35" s="232"/>
      <c r="C35" s="231" t="s">
        <v>53</v>
      </c>
      <c r="D35" s="233"/>
      <c r="E35" s="232"/>
      <c r="F35" s="120">
        <f>SUM(F36:F57)</f>
        <v>171980</v>
      </c>
      <c r="G35" s="120">
        <f>SUM(G36:G57)</f>
        <v>183000</v>
      </c>
      <c r="H35" s="120">
        <f t="shared" ref="H35:J35" si="5">SUM(H36:H57)</f>
        <v>0</v>
      </c>
      <c r="I35" s="120">
        <f t="shared" si="5"/>
        <v>0</v>
      </c>
      <c r="J35" s="120">
        <f t="shared" si="5"/>
        <v>0</v>
      </c>
    </row>
    <row r="36" spans="1:10" ht="15" customHeight="1" x14ac:dyDescent="0.25">
      <c r="A36" s="235" t="s">
        <v>124</v>
      </c>
      <c r="B36" s="236"/>
      <c r="C36" s="235" t="s">
        <v>55</v>
      </c>
      <c r="D36" s="237"/>
      <c r="E36" s="236"/>
      <c r="F36" s="121">
        <v>10815.07</v>
      </c>
      <c r="G36" s="121">
        <v>11100</v>
      </c>
      <c r="H36" s="121">
        <v>0</v>
      </c>
      <c r="I36" s="121">
        <v>0</v>
      </c>
      <c r="J36" s="121">
        <v>0</v>
      </c>
    </row>
    <row r="37" spans="1:10" ht="15" customHeight="1" x14ac:dyDescent="0.25">
      <c r="A37" s="235" t="s">
        <v>125</v>
      </c>
      <c r="B37" s="236"/>
      <c r="C37" s="235" t="s">
        <v>57</v>
      </c>
      <c r="D37" s="237"/>
      <c r="E37" s="236"/>
      <c r="F37" s="121">
        <v>905.25</v>
      </c>
      <c r="G37" s="121">
        <v>1200</v>
      </c>
      <c r="H37" s="121">
        <v>0</v>
      </c>
      <c r="I37" s="121">
        <v>0</v>
      </c>
      <c r="J37" s="121">
        <v>0</v>
      </c>
    </row>
    <row r="38" spans="1:10" ht="15" customHeight="1" x14ac:dyDescent="0.25">
      <c r="A38" s="235" t="s">
        <v>126</v>
      </c>
      <c r="B38" s="236"/>
      <c r="C38" s="235" t="s">
        <v>59</v>
      </c>
      <c r="D38" s="237"/>
      <c r="E38" s="236"/>
      <c r="F38" s="121">
        <v>22842.2</v>
      </c>
      <c r="G38" s="121">
        <v>22500</v>
      </c>
      <c r="H38" s="121">
        <v>0</v>
      </c>
      <c r="I38" s="121">
        <v>0</v>
      </c>
      <c r="J38" s="121">
        <v>0</v>
      </c>
    </row>
    <row r="39" spans="1:10" ht="15" customHeight="1" x14ac:dyDescent="0.25">
      <c r="A39" s="235">
        <v>3222</v>
      </c>
      <c r="B39" s="236"/>
      <c r="C39" s="235" t="s">
        <v>60</v>
      </c>
      <c r="D39" s="237"/>
      <c r="E39" s="236"/>
      <c r="F39" s="121">
        <v>102.78</v>
      </c>
      <c r="G39" s="121">
        <v>200</v>
      </c>
      <c r="H39" s="121">
        <v>0</v>
      </c>
      <c r="I39" s="121">
        <v>0</v>
      </c>
      <c r="J39" s="121">
        <v>0</v>
      </c>
    </row>
    <row r="40" spans="1:10" ht="15" customHeight="1" x14ac:dyDescent="0.25">
      <c r="A40" s="235" t="s">
        <v>127</v>
      </c>
      <c r="B40" s="236"/>
      <c r="C40" s="235" t="s">
        <v>61</v>
      </c>
      <c r="D40" s="237"/>
      <c r="E40" s="236"/>
      <c r="F40" s="121">
        <v>18836.45</v>
      </c>
      <c r="G40" s="121">
        <v>24040</v>
      </c>
      <c r="H40" s="121">
        <v>0</v>
      </c>
      <c r="I40" s="121">
        <v>0</v>
      </c>
      <c r="J40" s="121">
        <v>0</v>
      </c>
    </row>
    <row r="41" spans="1:10" ht="15" customHeight="1" x14ac:dyDescent="0.25">
      <c r="A41" s="235">
        <v>3224</v>
      </c>
      <c r="B41" s="236"/>
      <c r="C41" s="235" t="s">
        <v>62</v>
      </c>
      <c r="D41" s="237"/>
      <c r="E41" s="236"/>
      <c r="F41" s="121">
        <v>6129.18</v>
      </c>
      <c r="G41" s="121">
        <v>6000</v>
      </c>
      <c r="H41" s="121">
        <v>0</v>
      </c>
      <c r="I41" s="121">
        <v>0</v>
      </c>
      <c r="J41" s="121">
        <v>0</v>
      </c>
    </row>
    <row r="42" spans="1:10" ht="15" customHeight="1" x14ac:dyDescent="0.25">
      <c r="A42" s="235" t="s">
        <v>128</v>
      </c>
      <c r="B42" s="236"/>
      <c r="C42" s="235" t="s">
        <v>129</v>
      </c>
      <c r="D42" s="237"/>
      <c r="E42" s="236"/>
      <c r="F42" s="121">
        <v>2777.52</v>
      </c>
      <c r="G42" s="121">
        <v>4000</v>
      </c>
      <c r="H42" s="121">
        <v>0</v>
      </c>
      <c r="I42" s="121">
        <v>0</v>
      </c>
      <c r="J42" s="121">
        <v>0</v>
      </c>
    </row>
    <row r="43" spans="1:10" ht="15" customHeight="1" x14ac:dyDescent="0.25">
      <c r="A43" s="145">
        <v>3227</v>
      </c>
      <c r="B43" s="146"/>
      <c r="C43" s="235" t="s">
        <v>64</v>
      </c>
      <c r="D43" s="237"/>
      <c r="E43" s="236"/>
      <c r="F43" s="121">
        <v>1368.21</v>
      </c>
      <c r="G43" s="121">
        <v>1500</v>
      </c>
      <c r="H43" s="121">
        <v>0</v>
      </c>
      <c r="I43" s="121">
        <v>0</v>
      </c>
      <c r="J43" s="121">
        <v>0</v>
      </c>
    </row>
    <row r="44" spans="1:10" ht="15" customHeight="1" x14ac:dyDescent="0.25">
      <c r="A44" s="235" t="s">
        <v>130</v>
      </c>
      <c r="B44" s="236"/>
      <c r="C44" s="235" t="s">
        <v>66</v>
      </c>
      <c r="D44" s="237"/>
      <c r="E44" s="236"/>
      <c r="F44" s="121">
        <v>3857.94</v>
      </c>
      <c r="G44" s="121">
        <v>4800</v>
      </c>
      <c r="H44" s="121">
        <v>0</v>
      </c>
      <c r="I44" s="121">
        <v>0</v>
      </c>
      <c r="J44" s="121">
        <v>0</v>
      </c>
    </row>
    <row r="45" spans="1:10" ht="15" customHeight="1" x14ac:dyDescent="0.25">
      <c r="A45" s="235">
        <v>3232</v>
      </c>
      <c r="B45" s="236"/>
      <c r="C45" s="235" t="s">
        <v>67</v>
      </c>
      <c r="D45" s="237"/>
      <c r="E45" s="236"/>
      <c r="F45" s="121">
        <v>47291.14</v>
      </c>
      <c r="G45" s="121">
        <v>40000</v>
      </c>
      <c r="H45" s="121">
        <v>0</v>
      </c>
      <c r="I45" s="121">
        <v>0</v>
      </c>
      <c r="J45" s="121">
        <v>0</v>
      </c>
    </row>
    <row r="46" spans="1:10" ht="15" customHeight="1" x14ac:dyDescent="0.25">
      <c r="A46" s="145">
        <v>3233</v>
      </c>
      <c r="B46" s="146"/>
      <c r="C46" s="235" t="s">
        <v>68</v>
      </c>
      <c r="D46" s="237"/>
      <c r="E46" s="236"/>
      <c r="F46" s="121">
        <v>127.44</v>
      </c>
      <c r="G46" s="121">
        <v>133</v>
      </c>
      <c r="H46" s="121">
        <v>0</v>
      </c>
      <c r="I46" s="121">
        <v>0</v>
      </c>
      <c r="J46" s="121">
        <v>0</v>
      </c>
    </row>
    <row r="47" spans="1:10" ht="15" customHeight="1" x14ac:dyDescent="0.25">
      <c r="A47" s="235" t="s">
        <v>131</v>
      </c>
      <c r="B47" s="236"/>
      <c r="C47" s="235" t="s">
        <v>69</v>
      </c>
      <c r="D47" s="237"/>
      <c r="E47" s="236"/>
      <c r="F47" s="121">
        <v>23945.45</v>
      </c>
      <c r="G47" s="121">
        <v>23147</v>
      </c>
      <c r="H47" s="121">
        <v>0</v>
      </c>
      <c r="I47" s="121">
        <v>0</v>
      </c>
      <c r="J47" s="121">
        <v>0</v>
      </c>
    </row>
    <row r="48" spans="1:10" ht="15" customHeight="1" x14ac:dyDescent="0.25">
      <c r="A48" s="235" t="s">
        <v>132</v>
      </c>
      <c r="B48" s="236"/>
      <c r="C48" s="235" t="s">
        <v>70</v>
      </c>
      <c r="D48" s="237"/>
      <c r="E48" s="236"/>
      <c r="F48" s="121">
        <v>1825.25</v>
      </c>
      <c r="G48" s="121">
        <v>1830</v>
      </c>
      <c r="H48" s="121">
        <v>0</v>
      </c>
      <c r="I48" s="121">
        <v>0</v>
      </c>
      <c r="J48" s="121">
        <v>0</v>
      </c>
    </row>
    <row r="49" spans="1:10" ht="15" customHeight="1" x14ac:dyDescent="0.25">
      <c r="A49" s="235" t="s">
        <v>133</v>
      </c>
      <c r="B49" s="236"/>
      <c r="C49" s="235" t="s">
        <v>71</v>
      </c>
      <c r="D49" s="237"/>
      <c r="E49" s="236"/>
      <c r="F49" s="121">
        <v>3169.6</v>
      </c>
      <c r="G49" s="121">
        <v>6400</v>
      </c>
      <c r="H49" s="121">
        <v>0</v>
      </c>
      <c r="I49" s="121">
        <v>0</v>
      </c>
      <c r="J49" s="121">
        <v>0</v>
      </c>
    </row>
    <row r="50" spans="1:10" ht="15" customHeight="1" x14ac:dyDescent="0.25">
      <c r="A50" s="235" t="s">
        <v>134</v>
      </c>
      <c r="B50" s="236"/>
      <c r="C50" s="235" t="s">
        <v>72</v>
      </c>
      <c r="D50" s="237"/>
      <c r="E50" s="236"/>
      <c r="F50" s="121">
        <v>1361.12</v>
      </c>
      <c r="G50" s="121">
        <v>750</v>
      </c>
      <c r="H50" s="121">
        <v>0</v>
      </c>
      <c r="I50" s="121">
        <v>0</v>
      </c>
      <c r="J50" s="121">
        <v>0</v>
      </c>
    </row>
    <row r="51" spans="1:10" ht="15" customHeight="1" x14ac:dyDescent="0.25">
      <c r="A51" s="235" t="s">
        <v>135</v>
      </c>
      <c r="B51" s="236"/>
      <c r="C51" s="235" t="s">
        <v>73</v>
      </c>
      <c r="D51" s="237"/>
      <c r="E51" s="236"/>
      <c r="F51" s="121">
        <v>4498.6499999999996</v>
      </c>
      <c r="G51" s="121">
        <v>4500</v>
      </c>
      <c r="H51" s="121">
        <v>0</v>
      </c>
      <c r="I51" s="121">
        <v>0</v>
      </c>
      <c r="J51" s="121">
        <v>0</v>
      </c>
    </row>
    <row r="52" spans="1:10" ht="15" customHeight="1" x14ac:dyDescent="0.25">
      <c r="A52" s="235" t="s">
        <v>136</v>
      </c>
      <c r="B52" s="236"/>
      <c r="C52" s="235" t="s">
        <v>74</v>
      </c>
      <c r="D52" s="237"/>
      <c r="E52" s="236"/>
      <c r="F52" s="121">
        <v>18700.79</v>
      </c>
      <c r="G52" s="121">
        <v>26951</v>
      </c>
      <c r="H52" s="121">
        <v>0</v>
      </c>
      <c r="I52" s="121">
        <v>0</v>
      </c>
      <c r="J52" s="121">
        <v>0</v>
      </c>
    </row>
    <row r="53" spans="1:10" ht="15" customHeight="1" x14ac:dyDescent="0.25">
      <c r="A53" s="145">
        <v>3292</v>
      </c>
      <c r="B53" s="147"/>
      <c r="C53" s="235" t="s">
        <v>76</v>
      </c>
      <c r="D53" s="237"/>
      <c r="E53" s="236"/>
      <c r="F53" s="121">
        <v>2636.53</v>
      </c>
      <c r="G53" s="121">
        <v>3000</v>
      </c>
      <c r="H53" s="121">
        <v>0</v>
      </c>
      <c r="I53" s="121">
        <v>0</v>
      </c>
      <c r="J53" s="121">
        <v>0</v>
      </c>
    </row>
    <row r="54" spans="1:10" ht="15" customHeight="1" x14ac:dyDescent="0.25">
      <c r="A54" s="235">
        <v>3293</v>
      </c>
      <c r="B54" s="236"/>
      <c r="C54" s="235" t="s">
        <v>77</v>
      </c>
      <c r="D54" s="237"/>
      <c r="E54" s="236"/>
      <c r="F54" s="121">
        <v>326.70999999999998</v>
      </c>
      <c r="G54" s="121">
        <v>0</v>
      </c>
      <c r="H54" s="121">
        <v>0</v>
      </c>
      <c r="I54" s="121">
        <v>0</v>
      </c>
      <c r="J54" s="121">
        <v>0</v>
      </c>
    </row>
    <row r="55" spans="1:10" x14ac:dyDescent="0.25">
      <c r="A55" s="235" t="s">
        <v>137</v>
      </c>
      <c r="B55" s="236"/>
      <c r="C55" s="234" t="s">
        <v>138</v>
      </c>
      <c r="D55" s="234"/>
      <c r="E55" s="234"/>
      <c r="F55" s="121">
        <v>345</v>
      </c>
      <c r="G55" s="121">
        <v>364</v>
      </c>
      <c r="H55" s="121">
        <v>0</v>
      </c>
      <c r="I55" s="121">
        <v>0</v>
      </c>
      <c r="J55" s="121">
        <v>0</v>
      </c>
    </row>
    <row r="56" spans="1:10" x14ac:dyDescent="0.25">
      <c r="A56" s="138">
        <v>3295</v>
      </c>
      <c r="B56" s="139"/>
      <c r="C56" s="235" t="s">
        <v>79</v>
      </c>
      <c r="D56" s="237"/>
      <c r="E56" s="236"/>
      <c r="F56" s="121">
        <v>0</v>
      </c>
      <c r="G56" s="121">
        <v>85</v>
      </c>
      <c r="H56" s="121">
        <v>0</v>
      </c>
      <c r="I56" s="121">
        <v>0</v>
      </c>
      <c r="J56" s="121">
        <v>0</v>
      </c>
    </row>
    <row r="57" spans="1:10" x14ac:dyDescent="0.25">
      <c r="A57" s="235" t="s">
        <v>139</v>
      </c>
      <c r="B57" s="236"/>
      <c r="C57" s="234" t="s">
        <v>75</v>
      </c>
      <c r="D57" s="234"/>
      <c r="E57" s="234"/>
      <c r="F57" s="121">
        <v>117.72</v>
      </c>
      <c r="G57" s="121">
        <v>500</v>
      </c>
      <c r="H57" s="121">
        <v>0</v>
      </c>
      <c r="I57" s="121">
        <v>0</v>
      </c>
      <c r="J57" s="121">
        <v>0</v>
      </c>
    </row>
    <row r="58" spans="1:10" x14ac:dyDescent="0.25">
      <c r="A58" s="231" t="s">
        <v>140</v>
      </c>
      <c r="B58" s="232"/>
      <c r="C58" s="238" t="s">
        <v>80</v>
      </c>
      <c r="D58" s="238"/>
      <c r="E58" s="238"/>
      <c r="F58" s="120">
        <f>SUM(F59:F59)</f>
        <v>1020</v>
      </c>
      <c r="G58" s="120">
        <f>SUM(G59:G59)</f>
        <v>1000</v>
      </c>
      <c r="H58" s="120">
        <f>SUM(H59:H59)</f>
        <v>0</v>
      </c>
      <c r="I58" s="120">
        <f>SUM(I59:I59)</f>
        <v>0</v>
      </c>
      <c r="J58" s="120">
        <f>SUM(J59:J59)</f>
        <v>0</v>
      </c>
    </row>
    <row r="59" spans="1:10" x14ac:dyDescent="0.25">
      <c r="A59" s="235" t="s">
        <v>141</v>
      </c>
      <c r="B59" s="236"/>
      <c r="C59" s="234" t="s">
        <v>82</v>
      </c>
      <c r="D59" s="234"/>
      <c r="E59" s="234"/>
      <c r="F59" s="121">
        <v>1020</v>
      </c>
      <c r="G59" s="121">
        <v>1000</v>
      </c>
      <c r="H59" s="121">
        <v>0</v>
      </c>
      <c r="I59" s="121">
        <v>0</v>
      </c>
      <c r="J59" s="121">
        <v>0</v>
      </c>
    </row>
    <row r="60" spans="1:10" s="107" customFormat="1" ht="22.5" customHeight="1" x14ac:dyDescent="0.25">
      <c r="A60" s="239" t="s">
        <v>215</v>
      </c>
      <c r="B60" s="239"/>
      <c r="C60" s="240" t="s">
        <v>216</v>
      </c>
      <c r="D60" s="240"/>
      <c r="E60" s="240"/>
      <c r="F60" s="119">
        <f>F61</f>
        <v>0</v>
      </c>
      <c r="G60" s="119">
        <f t="shared" ref="G60:J60" si="6">G61</f>
        <v>0</v>
      </c>
      <c r="H60" s="119">
        <f t="shared" si="6"/>
        <v>66357</v>
      </c>
      <c r="I60" s="119">
        <f t="shared" si="6"/>
        <v>66357</v>
      </c>
      <c r="J60" s="119">
        <f t="shared" si="6"/>
        <v>66357</v>
      </c>
    </row>
    <row r="61" spans="1:10" s="107" customFormat="1" x14ac:dyDescent="0.25">
      <c r="A61" s="238" t="s">
        <v>123</v>
      </c>
      <c r="B61" s="238"/>
      <c r="C61" s="238" t="s">
        <v>53</v>
      </c>
      <c r="D61" s="238"/>
      <c r="E61" s="238"/>
      <c r="F61" s="120">
        <f>SUM(F62:F63)</f>
        <v>0</v>
      </c>
      <c r="G61" s="120">
        <f t="shared" ref="G61:J61" si="7">SUM(G62:G63)</f>
        <v>0</v>
      </c>
      <c r="H61" s="120">
        <f t="shared" si="7"/>
        <v>66357</v>
      </c>
      <c r="I61" s="120">
        <f t="shared" si="7"/>
        <v>66357</v>
      </c>
      <c r="J61" s="120">
        <f t="shared" si="7"/>
        <v>66357</v>
      </c>
    </row>
    <row r="62" spans="1:10" s="107" customFormat="1" x14ac:dyDescent="0.25">
      <c r="A62" s="234" t="s">
        <v>127</v>
      </c>
      <c r="B62" s="234"/>
      <c r="C62" s="234" t="s">
        <v>61</v>
      </c>
      <c r="D62" s="234"/>
      <c r="E62" s="234"/>
      <c r="F62" s="121">
        <v>0</v>
      </c>
      <c r="G62" s="121">
        <v>0</v>
      </c>
      <c r="H62" s="184">
        <v>27040</v>
      </c>
      <c r="I62" s="184">
        <v>27040</v>
      </c>
      <c r="J62" s="184">
        <v>27040</v>
      </c>
    </row>
    <row r="63" spans="1:10" s="107" customFormat="1" x14ac:dyDescent="0.25">
      <c r="A63" s="235">
        <v>3232</v>
      </c>
      <c r="B63" s="236"/>
      <c r="C63" s="234" t="s">
        <v>67</v>
      </c>
      <c r="D63" s="234"/>
      <c r="E63" s="234"/>
      <c r="F63" s="121">
        <v>0</v>
      </c>
      <c r="G63" s="121">
        <v>0</v>
      </c>
      <c r="H63" s="184">
        <v>39317</v>
      </c>
      <c r="I63" s="184">
        <v>39317</v>
      </c>
      <c r="J63" s="184">
        <v>39317</v>
      </c>
    </row>
    <row r="64" spans="1:10" ht="26.25" customHeight="1" x14ac:dyDescent="0.25">
      <c r="A64" s="270" t="s">
        <v>142</v>
      </c>
      <c r="B64" s="271"/>
      <c r="C64" s="270" t="s">
        <v>143</v>
      </c>
      <c r="D64" s="272"/>
      <c r="E64" s="271"/>
      <c r="F64" s="118">
        <f>F65+F74</f>
        <v>2348916.7100000004</v>
      </c>
      <c r="G64" s="118">
        <f t="shared" ref="G64:J64" si="8">G65+G74</f>
        <v>2439025</v>
      </c>
      <c r="H64" s="118">
        <f t="shared" si="8"/>
        <v>2412000</v>
      </c>
      <c r="I64" s="118">
        <f t="shared" si="8"/>
        <v>2412000</v>
      </c>
      <c r="J64" s="118">
        <f t="shared" si="8"/>
        <v>2412000</v>
      </c>
    </row>
    <row r="65" spans="1:10" s="107" customFormat="1" ht="21" customHeight="1" x14ac:dyDescent="0.25">
      <c r="A65" s="239" t="s">
        <v>215</v>
      </c>
      <c r="B65" s="239"/>
      <c r="C65" s="240" t="s">
        <v>216</v>
      </c>
      <c r="D65" s="240"/>
      <c r="E65" s="240"/>
      <c r="F65" s="119">
        <f>F66+F71</f>
        <v>0</v>
      </c>
      <c r="G65" s="119">
        <f>G66+G71</f>
        <v>0</v>
      </c>
      <c r="H65" s="119">
        <f t="shared" ref="H65:J65" si="9">H66+H71</f>
        <v>2412000</v>
      </c>
      <c r="I65" s="119">
        <f t="shared" si="9"/>
        <v>2412000</v>
      </c>
      <c r="J65" s="119">
        <f t="shared" si="9"/>
        <v>2412000</v>
      </c>
    </row>
    <row r="66" spans="1:10" s="107" customFormat="1" ht="15" customHeight="1" x14ac:dyDescent="0.25">
      <c r="A66" s="231">
        <v>31</v>
      </c>
      <c r="B66" s="232"/>
      <c r="C66" s="231" t="s">
        <v>47</v>
      </c>
      <c r="D66" s="233"/>
      <c r="E66" s="232"/>
      <c r="F66" s="120">
        <f>SUM(F67:F70)</f>
        <v>0</v>
      </c>
      <c r="G66" s="120">
        <f>SUM(G67:G70)</f>
        <v>0</v>
      </c>
      <c r="H66" s="120">
        <f t="shared" ref="H66:J66" si="10">SUM(H67:H70)</f>
        <v>2368500</v>
      </c>
      <c r="I66" s="120">
        <f t="shared" si="10"/>
        <v>2368500</v>
      </c>
      <c r="J66" s="120">
        <f t="shared" si="10"/>
        <v>2368500</v>
      </c>
    </row>
    <row r="67" spans="1:10" s="107" customFormat="1" ht="15" customHeight="1" x14ac:dyDescent="0.25">
      <c r="A67" s="235">
        <v>3111</v>
      </c>
      <c r="B67" s="236"/>
      <c r="C67" s="235" t="s">
        <v>49</v>
      </c>
      <c r="D67" s="237"/>
      <c r="E67" s="236"/>
      <c r="F67" s="121">
        <v>0</v>
      </c>
      <c r="G67" s="121">
        <v>0</v>
      </c>
      <c r="H67" s="184">
        <v>1928000</v>
      </c>
      <c r="I67" s="184">
        <v>1928000</v>
      </c>
      <c r="J67" s="184">
        <v>1928000</v>
      </c>
    </row>
    <row r="68" spans="1:10" s="107" customFormat="1" ht="15" customHeight="1" x14ac:dyDescent="0.25">
      <c r="A68" s="235">
        <v>3113</v>
      </c>
      <c r="B68" s="236"/>
      <c r="C68" s="235" t="s">
        <v>188</v>
      </c>
      <c r="D68" s="237"/>
      <c r="E68" s="236"/>
      <c r="F68" s="121">
        <v>0</v>
      </c>
      <c r="G68" s="121">
        <v>0</v>
      </c>
      <c r="H68" s="184">
        <v>35000</v>
      </c>
      <c r="I68" s="184">
        <v>35000</v>
      </c>
      <c r="J68" s="184">
        <v>35000</v>
      </c>
    </row>
    <row r="69" spans="1:10" s="107" customFormat="1" ht="15" customHeight="1" x14ac:dyDescent="0.25">
      <c r="A69" s="235">
        <v>3121</v>
      </c>
      <c r="B69" s="236"/>
      <c r="C69" s="235" t="s">
        <v>50</v>
      </c>
      <c r="D69" s="237"/>
      <c r="E69" s="236"/>
      <c r="F69" s="121">
        <v>0</v>
      </c>
      <c r="G69" s="121">
        <v>0</v>
      </c>
      <c r="H69" s="184">
        <v>81500</v>
      </c>
      <c r="I69" s="184">
        <v>81500</v>
      </c>
      <c r="J69" s="184">
        <v>81500</v>
      </c>
    </row>
    <row r="70" spans="1:10" s="107" customFormat="1" ht="15" customHeight="1" x14ac:dyDescent="0.25">
      <c r="A70" s="235">
        <v>3132</v>
      </c>
      <c r="B70" s="236"/>
      <c r="C70" s="235" t="s">
        <v>52</v>
      </c>
      <c r="D70" s="237"/>
      <c r="E70" s="236"/>
      <c r="F70" s="121">
        <v>0</v>
      </c>
      <c r="G70" s="121">
        <v>0</v>
      </c>
      <c r="H70" s="184">
        <v>324000</v>
      </c>
      <c r="I70" s="184">
        <v>324000</v>
      </c>
      <c r="J70" s="184">
        <v>324000</v>
      </c>
    </row>
    <row r="71" spans="1:10" s="107" customFormat="1" ht="15" customHeight="1" x14ac:dyDescent="0.25">
      <c r="A71" s="231" t="s">
        <v>123</v>
      </c>
      <c r="B71" s="232"/>
      <c r="C71" s="231" t="s">
        <v>53</v>
      </c>
      <c r="D71" s="233"/>
      <c r="E71" s="232"/>
      <c r="F71" s="120">
        <f>SUM(F72:F73)</f>
        <v>0</v>
      </c>
      <c r="G71" s="120">
        <f>SUM(G72:G73)</f>
        <v>0</v>
      </c>
      <c r="H71" s="185">
        <f t="shared" ref="H71:J71" si="11">SUM(H72:H73)</f>
        <v>43500</v>
      </c>
      <c r="I71" s="185">
        <f t="shared" si="11"/>
        <v>43500</v>
      </c>
      <c r="J71" s="185">
        <f t="shared" si="11"/>
        <v>43500</v>
      </c>
    </row>
    <row r="72" spans="1:10" s="107" customFormat="1" ht="15" customHeight="1" x14ac:dyDescent="0.25">
      <c r="A72" s="235">
        <v>3212</v>
      </c>
      <c r="B72" s="236"/>
      <c r="C72" s="235" t="s">
        <v>146</v>
      </c>
      <c r="D72" s="237"/>
      <c r="E72" s="236"/>
      <c r="F72" s="121">
        <v>0</v>
      </c>
      <c r="G72" s="121">
        <v>0</v>
      </c>
      <c r="H72" s="184">
        <v>38500</v>
      </c>
      <c r="I72" s="184">
        <v>38500</v>
      </c>
      <c r="J72" s="184">
        <v>38500</v>
      </c>
    </row>
    <row r="73" spans="1:10" s="107" customFormat="1" ht="15" customHeight="1" x14ac:dyDescent="0.25">
      <c r="A73" s="235">
        <v>3295</v>
      </c>
      <c r="B73" s="236"/>
      <c r="C73" s="235" t="s">
        <v>79</v>
      </c>
      <c r="D73" s="237"/>
      <c r="E73" s="236"/>
      <c r="F73" s="121">
        <v>0</v>
      </c>
      <c r="G73" s="121">
        <v>0</v>
      </c>
      <c r="H73" s="184">
        <v>5000</v>
      </c>
      <c r="I73" s="184">
        <v>5000</v>
      </c>
      <c r="J73" s="184">
        <v>5000</v>
      </c>
    </row>
    <row r="74" spans="1:10" ht="19.5" customHeight="1" x14ac:dyDescent="0.25">
      <c r="A74" s="265" t="s">
        <v>144</v>
      </c>
      <c r="B74" s="266"/>
      <c r="C74" s="267" t="s">
        <v>145</v>
      </c>
      <c r="D74" s="268"/>
      <c r="E74" s="269"/>
      <c r="F74" s="119">
        <f>F75+F80</f>
        <v>2348916.7100000004</v>
      </c>
      <c r="G74" s="119">
        <f>G75+G80</f>
        <v>2439025</v>
      </c>
      <c r="H74" s="119">
        <f t="shared" ref="H74:J74" si="12">H75+H80</f>
        <v>0</v>
      </c>
      <c r="I74" s="119">
        <f t="shared" si="12"/>
        <v>0</v>
      </c>
      <c r="J74" s="119">
        <f t="shared" si="12"/>
        <v>0</v>
      </c>
    </row>
    <row r="75" spans="1:10" x14ac:dyDescent="0.25">
      <c r="A75" s="231">
        <v>31</v>
      </c>
      <c r="B75" s="232"/>
      <c r="C75" s="231" t="s">
        <v>47</v>
      </c>
      <c r="D75" s="233"/>
      <c r="E75" s="232"/>
      <c r="F75" s="120">
        <f>SUM(F76:F79)</f>
        <v>2309773.9900000002</v>
      </c>
      <c r="G75" s="120">
        <f>SUM(G76:G79)</f>
        <v>2396525</v>
      </c>
      <c r="H75" s="120">
        <f t="shared" ref="H75" si="13">SUM(H76:H79)</f>
        <v>0</v>
      </c>
      <c r="I75" s="120">
        <f t="shared" ref="I75:J75" si="14">SUM(I76:I79)</f>
        <v>0</v>
      </c>
      <c r="J75" s="120">
        <f t="shared" si="14"/>
        <v>0</v>
      </c>
    </row>
    <row r="76" spans="1:10" x14ac:dyDescent="0.25">
      <c r="A76" s="235">
        <v>3111</v>
      </c>
      <c r="B76" s="236"/>
      <c r="C76" s="235" t="s">
        <v>49</v>
      </c>
      <c r="D76" s="237"/>
      <c r="E76" s="236"/>
      <c r="F76" s="121">
        <v>1914567.84</v>
      </c>
      <c r="G76" s="121">
        <v>1965000</v>
      </c>
      <c r="H76" s="121">
        <v>0</v>
      </c>
      <c r="I76" s="121">
        <v>0</v>
      </c>
      <c r="J76" s="121">
        <v>0</v>
      </c>
    </row>
    <row r="77" spans="1:10" s="107" customFormat="1" x14ac:dyDescent="0.25">
      <c r="A77" s="235">
        <v>3113</v>
      </c>
      <c r="B77" s="236"/>
      <c r="C77" s="235" t="s">
        <v>188</v>
      </c>
      <c r="D77" s="237"/>
      <c r="E77" s="236"/>
      <c r="F77" s="121">
        <v>0</v>
      </c>
      <c r="G77" s="121">
        <v>20000</v>
      </c>
      <c r="H77" s="121">
        <v>0</v>
      </c>
      <c r="I77" s="121">
        <v>0</v>
      </c>
      <c r="J77" s="121">
        <v>0</v>
      </c>
    </row>
    <row r="78" spans="1:10" x14ac:dyDescent="0.25">
      <c r="A78" s="235">
        <v>3121</v>
      </c>
      <c r="B78" s="236"/>
      <c r="C78" s="235" t="s">
        <v>50</v>
      </c>
      <c r="D78" s="237"/>
      <c r="E78" s="236"/>
      <c r="F78" s="121">
        <v>80779.73</v>
      </c>
      <c r="G78" s="121">
        <v>84000</v>
      </c>
      <c r="H78" s="121">
        <v>0</v>
      </c>
      <c r="I78" s="121">
        <v>0</v>
      </c>
      <c r="J78" s="121">
        <v>0</v>
      </c>
    </row>
    <row r="79" spans="1:10" x14ac:dyDescent="0.25">
      <c r="A79" s="235">
        <v>3132</v>
      </c>
      <c r="B79" s="236"/>
      <c r="C79" s="235" t="s">
        <v>52</v>
      </c>
      <c r="D79" s="237"/>
      <c r="E79" s="236"/>
      <c r="F79" s="121">
        <v>314426.42</v>
      </c>
      <c r="G79" s="121">
        <v>327525</v>
      </c>
      <c r="H79" s="121">
        <v>0</v>
      </c>
      <c r="I79" s="121">
        <v>0</v>
      </c>
      <c r="J79" s="121">
        <v>0</v>
      </c>
    </row>
    <row r="80" spans="1:10" x14ac:dyDescent="0.25">
      <c r="A80" s="231" t="s">
        <v>123</v>
      </c>
      <c r="B80" s="232"/>
      <c r="C80" s="231" t="s">
        <v>53</v>
      </c>
      <c r="D80" s="233"/>
      <c r="E80" s="232"/>
      <c r="F80" s="120">
        <f>SUM(F81:F82)</f>
        <v>39142.720000000001</v>
      </c>
      <c r="G80" s="120">
        <f>SUM(G81:G82)</f>
        <v>42500</v>
      </c>
      <c r="H80" s="120">
        <f t="shared" ref="H80" si="15">SUM(H81:H82)</f>
        <v>0</v>
      </c>
      <c r="I80" s="120">
        <f t="shared" ref="I80:J80" si="16">SUM(I81:I82)</f>
        <v>0</v>
      </c>
      <c r="J80" s="120">
        <f t="shared" si="16"/>
        <v>0</v>
      </c>
    </row>
    <row r="81" spans="1:10" x14ac:dyDescent="0.25">
      <c r="A81" s="235">
        <v>3212</v>
      </c>
      <c r="B81" s="236"/>
      <c r="C81" s="235" t="s">
        <v>146</v>
      </c>
      <c r="D81" s="237"/>
      <c r="E81" s="236"/>
      <c r="F81" s="121">
        <v>36982.68</v>
      </c>
      <c r="G81" s="121">
        <v>40000</v>
      </c>
      <c r="H81" s="121">
        <v>0</v>
      </c>
      <c r="I81" s="121">
        <v>0</v>
      </c>
      <c r="J81" s="121">
        <v>0</v>
      </c>
    </row>
    <row r="82" spans="1:10" x14ac:dyDescent="0.25">
      <c r="A82" s="235">
        <v>3295</v>
      </c>
      <c r="B82" s="236"/>
      <c r="C82" s="235" t="s">
        <v>79</v>
      </c>
      <c r="D82" s="237"/>
      <c r="E82" s="236"/>
      <c r="F82" s="121">
        <v>2160.04</v>
      </c>
      <c r="G82" s="121">
        <v>2500</v>
      </c>
      <c r="H82" s="121">
        <v>0</v>
      </c>
      <c r="I82" s="121">
        <v>0</v>
      </c>
      <c r="J82" s="121">
        <v>0</v>
      </c>
    </row>
    <row r="83" spans="1:10" ht="24.75" customHeight="1" x14ac:dyDescent="0.25">
      <c r="A83" s="261" t="s">
        <v>147</v>
      </c>
      <c r="B83" s="262"/>
      <c r="C83" s="262"/>
      <c r="D83" s="262"/>
      <c r="E83" s="263"/>
      <c r="F83" s="117">
        <f>F84+F165+F198+F202+F210+F231+F238+F248</f>
        <v>828916.67999999993</v>
      </c>
      <c r="G83" s="117">
        <f>G84+G165+G198+G202+G210+G231+G238+G248</f>
        <v>1030828</v>
      </c>
      <c r="H83" s="117">
        <f>H84+H165+H198+H202+H210+H231+H238+H248</f>
        <v>986351</v>
      </c>
      <c r="I83" s="117">
        <f>I84+I165+I198+I202+I210+I231+I238+I248</f>
        <v>986351</v>
      </c>
      <c r="J83" s="117">
        <f>J84+J165+J198+J202+J210+J231+J238+J248</f>
        <v>986351</v>
      </c>
    </row>
    <row r="84" spans="1:10" ht="21.75" customHeight="1" x14ac:dyDescent="0.25">
      <c r="A84" s="270" t="s">
        <v>148</v>
      </c>
      <c r="B84" s="271"/>
      <c r="C84" s="270" t="s">
        <v>149</v>
      </c>
      <c r="D84" s="272"/>
      <c r="E84" s="271"/>
      <c r="F84" s="118">
        <f>F85+F99+F108+F115+F132+F136+F156</f>
        <v>111387.03</v>
      </c>
      <c r="G84" s="118">
        <f>G85+G99+G108+G115+G132+G136+G156</f>
        <v>37085</v>
      </c>
      <c r="H84" s="118">
        <f>H85+H99+H108+H115+H132+H136+H156</f>
        <v>59576</v>
      </c>
      <c r="I84" s="118">
        <f>I85+I99+I108+I115+I132+I136+I156</f>
        <v>59576</v>
      </c>
      <c r="J84" s="118">
        <f>J85+J99+J108+J115+J132+J136+J156</f>
        <v>59576</v>
      </c>
    </row>
    <row r="85" spans="1:10" x14ac:dyDescent="0.25">
      <c r="A85" s="265" t="s">
        <v>150</v>
      </c>
      <c r="B85" s="266"/>
      <c r="C85" s="267" t="s">
        <v>151</v>
      </c>
      <c r="D85" s="268"/>
      <c r="E85" s="269"/>
      <c r="F85" s="119">
        <f>F86+F89+F97</f>
        <v>87378.69</v>
      </c>
      <c r="G85" s="119">
        <f t="shared" ref="G85:J85" si="17">G86+G89+G97</f>
        <v>19500</v>
      </c>
      <c r="H85" s="119">
        <f t="shared" si="17"/>
        <v>39240</v>
      </c>
      <c r="I85" s="119">
        <f t="shared" si="17"/>
        <v>39240</v>
      </c>
      <c r="J85" s="119">
        <f t="shared" si="17"/>
        <v>39240</v>
      </c>
    </row>
    <row r="86" spans="1:10" s="107" customFormat="1" x14ac:dyDescent="0.25">
      <c r="A86" s="231">
        <v>31</v>
      </c>
      <c r="B86" s="232"/>
      <c r="C86" s="231" t="s">
        <v>47</v>
      </c>
      <c r="D86" s="233"/>
      <c r="E86" s="232"/>
      <c r="F86" s="120">
        <f>SUM(F87:F88)</f>
        <v>0</v>
      </c>
      <c r="G86" s="120">
        <f t="shared" ref="G86:J86" si="18">SUM(G87:G88)</f>
        <v>0</v>
      </c>
      <c r="H86" s="120">
        <f t="shared" si="18"/>
        <v>1760</v>
      </c>
      <c r="I86" s="120">
        <f t="shared" si="18"/>
        <v>1760</v>
      </c>
      <c r="J86" s="120">
        <f t="shared" si="18"/>
        <v>1760</v>
      </c>
    </row>
    <row r="87" spans="1:10" s="107" customFormat="1" x14ac:dyDescent="0.25">
      <c r="A87" s="235">
        <v>3111</v>
      </c>
      <c r="B87" s="236"/>
      <c r="C87" s="235" t="s">
        <v>49</v>
      </c>
      <c r="D87" s="237"/>
      <c r="E87" s="236"/>
      <c r="F87" s="121">
        <v>0</v>
      </c>
      <c r="G87" s="121">
        <v>0</v>
      </c>
      <c r="H87" s="184">
        <v>1510</v>
      </c>
      <c r="I87" s="184">
        <v>1510</v>
      </c>
      <c r="J87" s="184">
        <v>1510</v>
      </c>
    </row>
    <row r="88" spans="1:10" s="107" customFormat="1" x14ac:dyDescent="0.25">
      <c r="A88" s="235">
        <v>3132</v>
      </c>
      <c r="B88" s="236"/>
      <c r="C88" s="235" t="s">
        <v>52</v>
      </c>
      <c r="D88" s="237"/>
      <c r="E88" s="236"/>
      <c r="F88" s="121">
        <v>0</v>
      </c>
      <c r="G88" s="121">
        <v>0</v>
      </c>
      <c r="H88" s="184">
        <v>250</v>
      </c>
      <c r="I88" s="184">
        <v>250</v>
      </c>
      <c r="J88" s="184">
        <v>250</v>
      </c>
    </row>
    <row r="89" spans="1:10" x14ac:dyDescent="0.25">
      <c r="A89" s="231" t="s">
        <v>123</v>
      </c>
      <c r="B89" s="232"/>
      <c r="C89" s="231" t="s">
        <v>53</v>
      </c>
      <c r="D89" s="233"/>
      <c r="E89" s="232"/>
      <c r="F89" s="120">
        <f>SUM(F90:F96)</f>
        <v>32514.379999999997</v>
      </c>
      <c r="G89" s="120">
        <f t="shared" ref="G89:J89" si="19">SUM(G90:G96)</f>
        <v>17500</v>
      </c>
      <c r="H89" s="120">
        <f t="shared" si="19"/>
        <v>34880</v>
      </c>
      <c r="I89" s="120">
        <f t="shared" si="19"/>
        <v>34880</v>
      </c>
      <c r="J89" s="120">
        <f t="shared" si="19"/>
        <v>34880</v>
      </c>
    </row>
    <row r="90" spans="1:10" s="107" customFormat="1" x14ac:dyDescent="0.25">
      <c r="A90" s="235" t="s">
        <v>126</v>
      </c>
      <c r="B90" s="236"/>
      <c r="C90" s="235" t="s">
        <v>59</v>
      </c>
      <c r="D90" s="237"/>
      <c r="E90" s="236"/>
      <c r="F90" s="121">
        <v>0</v>
      </c>
      <c r="G90" s="121">
        <v>0</v>
      </c>
      <c r="H90" s="121">
        <v>2030</v>
      </c>
      <c r="I90" s="121">
        <v>2030</v>
      </c>
      <c r="J90" s="121">
        <v>2030</v>
      </c>
    </row>
    <row r="91" spans="1:10" x14ac:dyDescent="0.25">
      <c r="A91" s="235" t="s">
        <v>127</v>
      </c>
      <c r="B91" s="236"/>
      <c r="C91" s="235" t="s">
        <v>61</v>
      </c>
      <c r="D91" s="237"/>
      <c r="E91" s="236"/>
      <c r="F91" s="121">
        <v>10883.38</v>
      </c>
      <c r="G91" s="121">
        <v>9000</v>
      </c>
      <c r="H91" s="184">
        <v>15000</v>
      </c>
      <c r="I91" s="184">
        <v>15000</v>
      </c>
      <c r="J91" s="184">
        <v>15000</v>
      </c>
    </row>
    <row r="92" spans="1:10" s="107" customFormat="1" x14ac:dyDescent="0.25">
      <c r="A92" s="235" t="s">
        <v>128</v>
      </c>
      <c r="B92" s="236"/>
      <c r="C92" s="235" t="s">
        <v>129</v>
      </c>
      <c r="D92" s="237"/>
      <c r="E92" s="236"/>
      <c r="F92" s="121">
        <v>0</v>
      </c>
      <c r="G92" s="121">
        <v>0</v>
      </c>
      <c r="H92" s="184">
        <v>1760</v>
      </c>
      <c r="I92" s="184">
        <v>1760</v>
      </c>
      <c r="J92" s="184">
        <v>1760</v>
      </c>
    </row>
    <row r="93" spans="1:10" x14ac:dyDescent="0.25">
      <c r="A93" s="235">
        <v>3232</v>
      </c>
      <c r="B93" s="236"/>
      <c r="C93" s="235" t="s">
        <v>67</v>
      </c>
      <c r="D93" s="237"/>
      <c r="E93" s="236"/>
      <c r="F93" s="121">
        <v>4500</v>
      </c>
      <c r="G93" s="121">
        <v>4500</v>
      </c>
      <c r="H93" s="184">
        <v>4500</v>
      </c>
      <c r="I93" s="184">
        <v>4500</v>
      </c>
      <c r="J93" s="184">
        <v>4500</v>
      </c>
    </row>
    <row r="94" spans="1:10" x14ac:dyDescent="0.25">
      <c r="A94" s="235">
        <v>3239</v>
      </c>
      <c r="B94" s="236"/>
      <c r="C94" s="235" t="s">
        <v>74</v>
      </c>
      <c r="D94" s="237"/>
      <c r="E94" s="236"/>
      <c r="F94" s="121">
        <v>16000</v>
      </c>
      <c r="G94" s="121">
        <v>4000</v>
      </c>
      <c r="H94" s="184">
        <v>11390</v>
      </c>
      <c r="I94" s="184">
        <v>11390</v>
      </c>
      <c r="J94" s="184">
        <v>11390</v>
      </c>
    </row>
    <row r="95" spans="1:10" s="107" customFormat="1" x14ac:dyDescent="0.25">
      <c r="A95" s="235">
        <v>3293</v>
      </c>
      <c r="B95" s="236"/>
      <c r="C95" s="235" t="s">
        <v>77</v>
      </c>
      <c r="D95" s="237"/>
      <c r="E95" s="236"/>
      <c r="F95" s="121">
        <v>631</v>
      </c>
      <c r="G95" s="121">
        <v>0</v>
      </c>
      <c r="H95" s="184">
        <v>0</v>
      </c>
      <c r="I95" s="184">
        <v>0</v>
      </c>
      <c r="J95" s="184">
        <v>0</v>
      </c>
    </row>
    <row r="96" spans="1:10" s="107" customFormat="1" x14ac:dyDescent="0.25">
      <c r="A96" s="235">
        <v>3299</v>
      </c>
      <c r="B96" s="236"/>
      <c r="C96" s="235" t="s">
        <v>75</v>
      </c>
      <c r="D96" s="237"/>
      <c r="E96" s="236"/>
      <c r="F96" s="121">
        <v>500</v>
      </c>
      <c r="G96" s="121">
        <v>0</v>
      </c>
      <c r="H96" s="184">
        <v>200</v>
      </c>
      <c r="I96" s="184">
        <v>200</v>
      </c>
      <c r="J96" s="184">
        <v>200</v>
      </c>
    </row>
    <row r="97" spans="1:10" ht="24" customHeight="1" x14ac:dyDescent="0.25">
      <c r="A97" s="231" t="s">
        <v>152</v>
      </c>
      <c r="B97" s="232"/>
      <c r="C97" s="231" t="s">
        <v>83</v>
      </c>
      <c r="D97" s="233"/>
      <c r="E97" s="232"/>
      <c r="F97" s="120">
        <f>SUM(F98:F98)</f>
        <v>54864.31</v>
      </c>
      <c r="G97" s="120">
        <f>SUM(G98:G98)</f>
        <v>2000</v>
      </c>
      <c r="H97" s="185">
        <f>SUM(H98:H98)</f>
        <v>2600</v>
      </c>
      <c r="I97" s="185">
        <f>SUM(I98:I98)</f>
        <v>2600</v>
      </c>
      <c r="J97" s="185">
        <f>SUM(J98:J98)</f>
        <v>2600</v>
      </c>
    </row>
    <row r="98" spans="1:10" x14ac:dyDescent="0.25">
      <c r="A98" s="122">
        <v>3722</v>
      </c>
      <c r="B98" s="123"/>
      <c r="C98" s="235" t="s">
        <v>153</v>
      </c>
      <c r="D98" s="237"/>
      <c r="E98" s="236"/>
      <c r="F98" s="121">
        <v>54864.31</v>
      </c>
      <c r="G98" s="121">
        <v>2000</v>
      </c>
      <c r="H98" s="184">
        <v>2600</v>
      </c>
      <c r="I98" s="184">
        <v>2600</v>
      </c>
      <c r="J98" s="184">
        <v>2600</v>
      </c>
    </row>
    <row r="99" spans="1:10" s="107" customFormat="1" x14ac:dyDescent="0.25">
      <c r="A99" s="265" t="s">
        <v>217</v>
      </c>
      <c r="B99" s="266"/>
      <c r="C99" s="267" t="s">
        <v>210</v>
      </c>
      <c r="D99" s="268"/>
      <c r="E99" s="269"/>
      <c r="F99" s="119">
        <f>F100</f>
        <v>0</v>
      </c>
      <c r="G99" s="119">
        <f>G100</f>
        <v>0</v>
      </c>
      <c r="H99" s="119">
        <f t="shared" ref="H99:J99" si="20">H100</f>
        <v>7500</v>
      </c>
      <c r="I99" s="119">
        <f t="shared" si="20"/>
        <v>7500</v>
      </c>
      <c r="J99" s="119">
        <f t="shared" si="20"/>
        <v>7500</v>
      </c>
    </row>
    <row r="100" spans="1:10" s="107" customFormat="1" x14ac:dyDescent="0.25">
      <c r="A100" s="231" t="s">
        <v>123</v>
      </c>
      <c r="B100" s="232"/>
      <c r="C100" s="231" t="s">
        <v>53</v>
      </c>
      <c r="D100" s="233"/>
      <c r="E100" s="232"/>
      <c r="F100" s="120">
        <f>SUM(F101:F107)</f>
        <v>0</v>
      </c>
      <c r="G100" s="120">
        <f>SUM(G101:G107)</f>
        <v>0</v>
      </c>
      <c r="H100" s="120">
        <f>SUM(H101:H107)</f>
        <v>7500</v>
      </c>
      <c r="I100" s="120">
        <f t="shared" ref="I100:J100" si="21">SUM(I101:I107)</f>
        <v>7500</v>
      </c>
      <c r="J100" s="120">
        <f t="shared" si="21"/>
        <v>7500</v>
      </c>
    </row>
    <row r="101" spans="1:10" s="107" customFormat="1" x14ac:dyDescent="0.25">
      <c r="A101" s="235">
        <v>3221</v>
      </c>
      <c r="B101" s="236"/>
      <c r="C101" s="235" t="s">
        <v>59</v>
      </c>
      <c r="D101" s="237"/>
      <c r="E101" s="236"/>
      <c r="F101" s="121">
        <v>0</v>
      </c>
      <c r="G101" s="121">
        <v>0</v>
      </c>
      <c r="H101" s="184">
        <v>100</v>
      </c>
      <c r="I101" s="184">
        <v>100</v>
      </c>
      <c r="J101" s="184">
        <v>100</v>
      </c>
    </row>
    <row r="102" spans="1:10" s="107" customFormat="1" x14ac:dyDescent="0.25">
      <c r="A102" s="235">
        <v>3223</v>
      </c>
      <c r="B102" s="236"/>
      <c r="C102" s="273" t="s">
        <v>61</v>
      </c>
      <c r="D102" s="274"/>
      <c r="E102" s="275"/>
      <c r="F102" s="121">
        <v>0</v>
      </c>
      <c r="G102" s="121">
        <v>0</v>
      </c>
      <c r="H102" s="184">
        <v>5000</v>
      </c>
      <c r="I102" s="184">
        <v>5000</v>
      </c>
      <c r="J102" s="184">
        <v>5000</v>
      </c>
    </row>
    <row r="103" spans="1:10" s="107" customFormat="1" x14ac:dyDescent="0.25">
      <c r="A103" s="145">
        <v>3225</v>
      </c>
      <c r="B103" s="146"/>
      <c r="C103" s="235" t="s">
        <v>129</v>
      </c>
      <c r="D103" s="237"/>
      <c r="E103" s="236"/>
      <c r="F103" s="121">
        <v>0</v>
      </c>
      <c r="G103" s="121">
        <v>0</v>
      </c>
      <c r="H103" s="184">
        <v>500</v>
      </c>
      <c r="I103" s="184">
        <v>500</v>
      </c>
      <c r="J103" s="184">
        <v>500</v>
      </c>
    </row>
    <row r="104" spans="1:10" s="107" customFormat="1" x14ac:dyDescent="0.25">
      <c r="A104" s="235">
        <v>3234</v>
      </c>
      <c r="B104" s="236"/>
      <c r="C104" s="276" t="s">
        <v>69</v>
      </c>
      <c r="D104" s="277"/>
      <c r="E104" s="278"/>
      <c r="F104" s="121">
        <v>0</v>
      </c>
      <c r="G104" s="121">
        <v>0</v>
      </c>
      <c r="H104" s="184">
        <v>400</v>
      </c>
      <c r="I104" s="184">
        <v>400</v>
      </c>
      <c r="J104" s="184">
        <v>400</v>
      </c>
    </row>
    <row r="105" spans="1:10" s="107" customFormat="1" x14ac:dyDescent="0.25">
      <c r="A105" s="145">
        <v>3237</v>
      </c>
      <c r="B105" s="146"/>
      <c r="C105" s="235" t="s">
        <v>72</v>
      </c>
      <c r="D105" s="237"/>
      <c r="E105" s="236"/>
      <c r="F105" s="121">
        <v>0</v>
      </c>
      <c r="G105" s="121">
        <v>0</v>
      </c>
      <c r="H105" s="184">
        <v>500</v>
      </c>
      <c r="I105" s="184">
        <v>500</v>
      </c>
      <c r="J105" s="184">
        <v>500</v>
      </c>
    </row>
    <row r="106" spans="1:10" s="107" customFormat="1" x14ac:dyDescent="0.25">
      <c r="A106" s="235">
        <v>3239</v>
      </c>
      <c r="B106" s="236"/>
      <c r="C106" s="235" t="s">
        <v>74</v>
      </c>
      <c r="D106" s="237"/>
      <c r="E106" s="236"/>
      <c r="F106" s="121">
        <v>0</v>
      </c>
      <c r="G106" s="121">
        <v>0</v>
      </c>
      <c r="H106" s="184">
        <v>600</v>
      </c>
      <c r="I106" s="184">
        <v>600</v>
      </c>
      <c r="J106" s="184">
        <v>600</v>
      </c>
    </row>
    <row r="107" spans="1:10" s="107" customFormat="1" x14ac:dyDescent="0.25">
      <c r="A107" s="235">
        <v>3299</v>
      </c>
      <c r="B107" s="236"/>
      <c r="C107" s="235" t="s">
        <v>75</v>
      </c>
      <c r="D107" s="237"/>
      <c r="E107" s="236"/>
      <c r="F107" s="121">
        <v>0</v>
      </c>
      <c r="G107" s="121">
        <v>0</v>
      </c>
      <c r="H107" s="184">
        <v>400</v>
      </c>
      <c r="I107" s="184">
        <v>400</v>
      </c>
      <c r="J107" s="184">
        <v>400</v>
      </c>
    </row>
    <row r="108" spans="1:10" x14ac:dyDescent="0.25">
      <c r="A108" s="265" t="s">
        <v>154</v>
      </c>
      <c r="B108" s="266"/>
      <c r="C108" s="267" t="s">
        <v>155</v>
      </c>
      <c r="D108" s="268"/>
      <c r="E108" s="269"/>
      <c r="F108" s="119">
        <f>F109</f>
        <v>2222.5</v>
      </c>
      <c r="G108" s="119">
        <f>G109</f>
        <v>1700</v>
      </c>
      <c r="H108" s="119">
        <f t="shared" ref="H108:J108" si="22">H109</f>
        <v>0</v>
      </c>
      <c r="I108" s="119">
        <f t="shared" si="22"/>
        <v>0</v>
      </c>
      <c r="J108" s="119">
        <f t="shared" si="22"/>
        <v>0</v>
      </c>
    </row>
    <row r="109" spans="1:10" x14ac:dyDescent="0.25">
      <c r="A109" s="231" t="s">
        <v>123</v>
      </c>
      <c r="B109" s="232"/>
      <c r="C109" s="231" t="s">
        <v>53</v>
      </c>
      <c r="D109" s="233"/>
      <c r="E109" s="232"/>
      <c r="F109" s="120">
        <f>SUM(F110:F114)</f>
        <v>2222.5</v>
      </c>
      <c r="G109" s="120">
        <f>SUM(G110:G114)</f>
        <v>1700</v>
      </c>
      <c r="H109" s="120">
        <f>SUM(H110:H114)</f>
        <v>0</v>
      </c>
      <c r="I109" s="120">
        <f>SUM(I110:I114)</f>
        <v>0</v>
      </c>
      <c r="J109" s="120">
        <f>SUM(J110:J114)</f>
        <v>0</v>
      </c>
    </row>
    <row r="110" spans="1:10" s="107" customFormat="1" x14ac:dyDescent="0.25">
      <c r="A110" s="235">
        <v>3221</v>
      </c>
      <c r="B110" s="236"/>
      <c r="C110" s="235" t="s">
        <v>59</v>
      </c>
      <c r="D110" s="237"/>
      <c r="E110" s="236"/>
      <c r="F110" s="121">
        <v>48.48</v>
      </c>
      <c r="G110" s="121">
        <v>100</v>
      </c>
      <c r="H110" s="121">
        <v>0</v>
      </c>
      <c r="I110" s="121">
        <v>0</v>
      </c>
      <c r="J110" s="121">
        <v>0</v>
      </c>
    </row>
    <row r="111" spans="1:10" x14ac:dyDescent="0.25">
      <c r="A111" s="122">
        <v>3225</v>
      </c>
      <c r="B111" s="123"/>
      <c r="C111" s="235" t="s">
        <v>129</v>
      </c>
      <c r="D111" s="237"/>
      <c r="E111" s="236"/>
      <c r="F111" s="121">
        <v>327.5</v>
      </c>
      <c r="G111" s="121">
        <v>700</v>
      </c>
      <c r="H111" s="121">
        <v>0</v>
      </c>
      <c r="I111" s="121">
        <v>0</v>
      </c>
      <c r="J111" s="121">
        <v>0</v>
      </c>
    </row>
    <row r="112" spans="1:10" s="107" customFormat="1" x14ac:dyDescent="0.25">
      <c r="A112" s="145">
        <v>3237</v>
      </c>
      <c r="B112" s="146"/>
      <c r="C112" s="235" t="s">
        <v>72</v>
      </c>
      <c r="D112" s="237"/>
      <c r="E112" s="236"/>
      <c r="F112" s="121">
        <v>746.52</v>
      </c>
      <c r="G112" s="121">
        <v>0</v>
      </c>
      <c r="H112" s="121">
        <v>0</v>
      </c>
      <c r="I112" s="121">
        <v>0</v>
      </c>
      <c r="J112" s="121">
        <v>0</v>
      </c>
    </row>
    <row r="113" spans="1:10" s="107" customFormat="1" x14ac:dyDescent="0.25">
      <c r="A113" s="235">
        <v>3239</v>
      </c>
      <c r="B113" s="236"/>
      <c r="C113" s="235" t="s">
        <v>74</v>
      </c>
      <c r="D113" s="237"/>
      <c r="E113" s="236"/>
      <c r="F113" s="121">
        <v>800</v>
      </c>
      <c r="G113" s="121">
        <v>500</v>
      </c>
      <c r="H113" s="121">
        <v>0</v>
      </c>
      <c r="I113" s="121">
        <v>0</v>
      </c>
      <c r="J113" s="121">
        <v>0</v>
      </c>
    </row>
    <row r="114" spans="1:10" x14ac:dyDescent="0.25">
      <c r="A114" s="235">
        <v>3299</v>
      </c>
      <c r="B114" s="236"/>
      <c r="C114" s="235" t="s">
        <v>75</v>
      </c>
      <c r="D114" s="237"/>
      <c r="E114" s="236"/>
      <c r="F114" s="121">
        <v>300</v>
      </c>
      <c r="G114" s="121">
        <v>400</v>
      </c>
      <c r="H114" s="121">
        <v>0</v>
      </c>
      <c r="I114" s="121">
        <v>0</v>
      </c>
      <c r="J114" s="121">
        <v>0</v>
      </c>
    </row>
    <row r="115" spans="1:10" s="107" customFormat="1" ht="24" customHeight="1" x14ac:dyDescent="0.25">
      <c r="A115" s="265" t="s">
        <v>218</v>
      </c>
      <c r="B115" s="266"/>
      <c r="C115" s="240" t="s">
        <v>219</v>
      </c>
      <c r="D115" s="240"/>
      <c r="E115" s="240"/>
      <c r="F115" s="124">
        <f>F116+F119+F126+F128+F124</f>
        <v>0</v>
      </c>
      <c r="G115" s="124">
        <f t="shared" ref="G115:J115" si="23">G116+G119+G126+G128+G124</f>
        <v>0</v>
      </c>
      <c r="H115" s="124">
        <f t="shared" si="23"/>
        <v>12036</v>
      </c>
      <c r="I115" s="124">
        <f t="shared" si="23"/>
        <v>12036</v>
      </c>
      <c r="J115" s="124">
        <f t="shared" si="23"/>
        <v>12036</v>
      </c>
    </row>
    <row r="116" spans="1:10" s="107" customFormat="1" x14ac:dyDescent="0.25">
      <c r="A116" s="231">
        <v>31</v>
      </c>
      <c r="B116" s="232"/>
      <c r="C116" s="231" t="s">
        <v>47</v>
      </c>
      <c r="D116" s="233"/>
      <c r="E116" s="232"/>
      <c r="F116" s="120">
        <f>SUM(F117:F118)</f>
        <v>0</v>
      </c>
      <c r="G116" s="120">
        <f>SUM(G117:G118)</f>
        <v>0</v>
      </c>
      <c r="H116" s="120">
        <f t="shared" ref="H116:J116" si="24">SUM(H117:H118)</f>
        <v>676</v>
      </c>
      <c r="I116" s="120">
        <f t="shared" si="24"/>
        <v>676</v>
      </c>
      <c r="J116" s="120">
        <f t="shared" si="24"/>
        <v>676</v>
      </c>
    </row>
    <row r="117" spans="1:10" s="107" customFormat="1" x14ac:dyDescent="0.25">
      <c r="A117" s="235">
        <v>3111</v>
      </c>
      <c r="B117" s="236"/>
      <c r="C117" s="235" t="s">
        <v>49</v>
      </c>
      <c r="D117" s="237"/>
      <c r="E117" s="236"/>
      <c r="F117" s="121">
        <v>0</v>
      </c>
      <c r="G117" s="121">
        <v>0</v>
      </c>
      <c r="H117" s="184">
        <v>580</v>
      </c>
      <c r="I117" s="184">
        <v>580</v>
      </c>
      <c r="J117" s="184">
        <v>580</v>
      </c>
    </row>
    <row r="118" spans="1:10" s="107" customFormat="1" x14ac:dyDescent="0.25">
      <c r="A118" s="234">
        <v>3132</v>
      </c>
      <c r="B118" s="234"/>
      <c r="C118" s="234" t="s">
        <v>52</v>
      </c>
      <c r="D118" s="234"/>
      <c r="E118" s="234"/>
      <c r="F118" s="121">
        <v>0</v>
      </c>
      <c r="G118" s="121">
        <v>0</v>
      </c>
      <c r="H118" s="184">
        <v>96</v>
      </c>
      <c r="I118" s="184">
        <v>96</v>
      </c>
      <c r="J118" s="184">
        <v>96</v>
      </c>
    </row>
    <row r="119" spans="1:10" s="107" customFormat="1" x14ac:dyDescent="0.25">
      <c r="A119" s="231" t="s">
        <v>123</v>
      </c>
      <c r="B119" s="232"/>
      <c r="C119" s="231" t="s">
        <v>53</v>
      </c>
      <c r="D119" s="233"/>
      <c r="E119" s="232"/>
      <c r="F119" s="120">
        <f>SUM(F120:F123)</f>
        <v>0</v>
      </c>
      <c r="G119" s="120">
        <f>SUM(G120:G123)</f>
        <v>0</v>
      </c>
      <c r="H119" s="185">
        <f>SUM(H120:H123)</f>
        <v>4560</v>
      </c>
      <c r="I119" s="185">
        <f>SUM(I120:I123)</f>
        <v>4560</v>
      </c>
      <c r="J119" s="185">
        <f>SUM(J120:J123)</f>
        <v>4560</v>
      </c>
    </row>
    <row r="120" spans="1:10" s="107" customFormat="1" x14ac:dyDescent="0.25">
      <c r="A120" s="235">
        <v>3211</v>
      </c>
      <c r="B120" s="236"/>
      <c r="C120" s="235" t="s">
        <v>55</v>
      </c>
      <c r="D120" s="237"/>
      <c r="E120" s="236"/>
      <c r="F120" s="121">
        <v>0</v>
      </c>
      <c r="G120" s="121">
        <v>0</v>
      </c>
      <c r="H120" s="184">
        <v>710</v>
      </c>
      <c r="I120" s="184">
        <v>710</v>
      </c>
      <c r="J120" s="184">
        <v>710</v>
      </c>
    </row>
    <row r="121" spans="1:10" s="107" customFormat="1" x14ac:dyDescent="0.25">
      <c r="A121" s="235">
        <v>3213</v>
      </c>
      <c r="B121" s="236"/>
      <c r="C121" s="235" t="s">
        <v>57</v>
      </c>
      <c r="D121" s="237"/>
      <c r="E121" s="236"/>
      <c r="F121" s="121">
        <v>0</v>
      </c>
      <c r="G121" s="121">
        <v>0</v>
      </c>
      <c r="H121" s="184">
        <v>300</v>
      </c>
      <c r="I121" s="184">
        <v>300</v>
      </c>
      <c r="J121" s="184">
        <v>300</v>
      </c>
    </row>
    <row r="122" spans="1:10" s="107" customFormat="1" x14ac:dyDescent="0.25">
      <c r="A122" s="235">
        <v>3221</v>
      </c>
      <c r="B122" s="236"/>
      <c r="C122" s="273" t="s">
        <v>59</v>
      </c>
      <c r="D122" s="274"/>
      <c r="E122" s="275"/>
      <c r="F122" s="121">
        <v>0</v>
      </c>
      <c r="G122" s="121">
        <v>0</v>
      </c>
      <c r="H122" s="184">
        <v>2050</v>
      </c>
      <c r="I122" s="184">
        <v>2050</v>
      </c>
      <c r="J122" s="184">
        <v>2050</v>
      </c>
    </row>
    <row r="123" spans="1:10" s="107" customFormat="1" x14ac:dyDescent="0.25">
      <c r="A123" s="145">
        <v>3225</v>
      </c>
      <c r="B123" s="146"/>
      <c r="C123" s="235" t="s">
        <v>129</v>
      </c>
      <c r="D123" s="237"/>
      <c r="E123" s="236"/>
      <c r="F123" s="121">
        <v>0</v>
      </c>
      <c r="G123" s="121">
        <v>0</v>
      </c>
      <c r="H123" s="184">
        <v>1500</v>
      </c>
      <c r="I123" s="184">
        <v>1500</v>
      </c>
      <c r="J123" s="184">
        <v>1500</v>
      </c>
    </row>
    <row r="124" spans="1:10" s="107" customFormat="1" ht="20.25" customHeight="1" x14ac:dyDescent="0.25">
      <c r="A124" s="231" t="s">
        <v>152</v>
      </c>
      <c r="B124" s="232"/>
      <c r="C124" s="231" t="s">
        <v>83</v>
      </c>
      <c r="D124" s="233"/>
      <c r="E124" s="232"/>
      <c r="F124" s="120">
        <f>SUM(F125:F125)</f>
        <v>0</v>
      </c>
      <c r="G124" s="120">
        <f t="shared" ref="G124:J124" si="25">SUM(G125:G125)</f>
        <v>0</v>
      </c>
      <c r="H124" s="120">
        <f t="shared" si="25"/>
        <v>1500</v>
      </c>
      <c r="I124" s="120">
        <f t="shared" si="25"/>
        <v>1500</v>
      </c>
      <c r="J124" s="120">
        <f t="shared" si="25"/>
        <v>1500</v>
      </c>
    </row>
    <row r="125" spans="1:10" s="107" customFormat="1" x14ac:dyDescent="0.25">
      <c r="A125" s="191">
        <v>3721</v>
      </c>
      <c r="B125" s="192"/>
      <c r="C125" s="235" t="s">
        <v>230</v>
      </c>
      <c r="D125" s="237"/>
      <c r="E125" s="236"/>
      <c r="F125" s="121">
        <v>0</v>
      </c>
      <c r="G125" s="121">
        <v>0</v>
      </c>
      <c r="H125" s="184">
        <v>1500</v>
      </c>
      <c r="I125" s="184">
        <v>1500</v>
      </c>
      <c r="J125" s="184">
        <v>1500</v>
      </c>
    </row>
    <row r="126" spans="1:10" s="107" customFormat="1" x14ac:dyDescent="0.25">
      <c r="A126" s="231">
        <v>38</v>
      </c>
      <c r="B126" s="232"/>
      <c r="C126" s="231" t="s">
        <v>86</v>
      </c>
      <c r="D126" s="233"/>
      <c r="E126" s="232"/>
      <c r="F126" s="120">
        <f>F127</f>
        <v>0</v>
      </c>
      <c r="G126" s="120">
        <f>G127</f>
        <v>0</v>
      </c>
      <c r="H126" s="185">
        <f t="shared" ref="H126:J126" si="26">H127</f>
        <v>1800</v>
      </c>
      <c r="I126" s="185">
        <f t="shared" si="26"/>
        <v>1800</v>
      </c>
      <c r="J126" s="185">
        <f t="shared" si="26"/>
        <v>1800</v>
      </c>
    </row>
    <row r="127" spans="1:10" s="107" customFormat="1" x14ac:dyDescent="0.25">
      <c r="A127" s="145">
        <v>3812</v>
      </c>
      <c r="B127" s="146"/>
      <c r="C127" s="148" t="s">
        <v>87</v>
      </c>
      <c r="D127" s="149"/>
      <c r="E127" s="150"/>
      <c r="F127" s="121">
        <v>0</v>
      </c>
      <c r="G127" s="121">
        <v>0</v>
      </c>
      <c r="H127" s="184">
        <v>1800</v>
      </c>
      <c r="I127" s="184">
        <v>1800</v>
      </c>
      <c r="J127" s="184">
        <v>1800</v>
      </c>
    </row>
    <row r="128" spans="1:10" s="107" customFormat="1" x14ac:dyDescent="0.25">
      <c r="A128" s="231">
        <v>42</v>
      </c>
      <c r="B128" s="232"/>
      <c r="C128" s="231" t="s">
        <v>89</v>
      </c>
      <c r="D128" s="233"/>
      <c r="E128" s="232"/>
      <c r="F128" s="120">
        <f>SUM(F129:F131)</f>
        <v>0</v>
      </c>
      <c r="G128" s="120">
        <f>SUM(G129:G131)</f>
        <v>0</v>
      </c>
      <c r="H128" s="185">
        <f>SUM(H129:H131)</f>
        <v>3500</v>
      </c>
      <c r="I128" s="185">
        <f>SUM(I129:I131)</f>
        <v>3500</v>
      </c>
      <c r="J128" s="185">
        <f>SUM(J129:J131)</f>
        <v>3500</v>
      </c>
    </row>
    <row r="129" spans="1:10" s="107" customFormat="1" x14ac:dyDescent="0.25">
      <c r="A129" s="235">
        <v>4221</v>
      </c>
      <c r="B129" s="236"/>
      <c r="C129" s="235" t="s">
        <v>91</v>
      </c>
      <c r="D129" s="237"/>
      <c r="E129" s="236"/>
      <c r="F129" s="121">
        <v>0</v>
      </c>
      <c r="G129" s="121">
        <v>0</v>
      </c>
      <c r="H129" s="184">
        <v>1300</v>
      </c>
      <c r="I129" s="184">
        <v>1300</v>
      </c>
      <c r="J129" s="184">
        <v>1300</v>
      </c>
    </row>
    <row r="130" spans="1:10" s="107" customFormat="1" x14ac:dyDescent="0.25">
      <c r="A130" s="235">
        <v>4224</v>
      </c>
      <c r="B130" s="236"/>
      <c r="C130" s="235" t="s">
        <v>196</v>
      </c>
      <c r="D130" s="237"/>
      <c r="E130" s="236"/>
      <c r="F130" s="121">
        <v>0</v>
      </c>
      <c r="G130" s="121">
        <v>0</v>
      </c>
      <c r="H130" s="184">
        <v>500</v>
      </c>
      <c r="I130" s="184">
        <v>500</v>
      </c>
      <c r="J130" s="184">
        <v>500</v>
      </c>
    </row>
    <row r="131" spans="1:10" s="107" customFormat="1" x14ac:dyDescent="0.25">
      <c r="A131" s="235">
        <v>4241</v>
      </c>
      <c r="B131" s="236"/>
      <c r="C131" s="235" t="s">
        <v>97</v>
      </c>
      <c r="D131" s="237"/>
      <c r="E131" s="236"/>
      <c r="F131" s="121">
        <v>0</v>
      </c>
      <c r="G131" s="121">
        <v>0</v>
      </c>
      <c r="H131" s="184">
        <v>1700</v>
      </c>
      <c r="I131" s="184">
        <v>1700</v>
      </c>
      <c r="J131" s="184">
        <v>1700</v>
      </c>
    </row>
    <row r="132" spans="1:10" s="107" customFormat="1" x14ac:dyDescent="0.25">
      <c r="A132" s="265" t="s">
        <v>211</v>
      </c>
      <c r="B132" s="266"/>
      <c r="C132" s="279" t="s">
        <v>212</v>
      </c>
      <c r="D132" s="280"/>
      <c r="E132" s="281"/>
      <c r="F132" s="124">
        <f>F133</f>
        <v>0</v>
      </c>
      <c r="G132" s="124">
        <f t="shared" ref="G132:J132" si="27">G133</f>
        <v>0</v>
      </c>
      <c r="H132" s="124">
        <f t="shared" si="27"/>
        <v>800</v>
      </c>
      <c r="I132" s="124">
        <f t="shared" si="27"/>
        <v>800</v>
      </c>
      <c r="J132" s="124">
        <f t="shared" si="27"/>
        <v>800</v>
      </c>
    </row>
    <row r="133" spans="1:10" s="107" customFormat="1" ht="15" customHeight="1" x14ac:dyDescent="0.25">
      <c r="A133" s="231" t="s">
        <v>123</v>
      </c>
      <c r="B133" s="232"/>
      <c r="C133" s="231" t="s">
        <v>53</v>
      </c>
      <c r="D133" s="233"/>
      <c r="E133" s="232"/>
      <c r="F133" s="120">
        <f>SUM(F134:F135)</f>
        <v>0</v>
      </c>
      <c r="G133" s="120">
        <f t="shared" ref="G133:J133" si="28">SUM(G134:G135)</f>
        <v>0</v>
      </c>
      <c r="H133" s="120">
        <f t="shared" si="28"/>
        <v>800</v>
      </c>
      <c r="I133" s="120">
        <f t="shared" si="28"/>
        <v>800</v>
      </c>
      <c r="J133" s="120">
        <f t="shared" si="28"/>
        <v>800</v>
      </c>
    </row>
    <row r="134" spans="1:10" s="107" customFormat="1" x14ac:dyDescent="0.25">
      <c r="A134" s="235">
        <v>3221</v>
      </c>
      <c r="B134" s="236"/>
      <c r="C134" s="273" t="s">
        <v>59</v>
      </c>
      <c r="D134" s="274"/>
      <c r="E134" s="275"/>
      <c r="F134" s="121">
        <v>0</v>
      </c>
      <c r="G134" s="121">
        <v>0</v>
      </c>
      <c r="H134" s="121">
        <v>300</v>
      </c>
      <c r="I134" s="121">
        <v>300</v>
      </c>
      <c r="J134" s="121">
        <v>300</v>
      </c>
    </row>
    <row r="135" spans="1:10" s="107" customFormat="1" x14ac:dyDescent="0.25">
      <c r="A135" s="145">
        <v>3225</v>
      </c>
      <c r="B135" s="146"/>
      <c r="C135" s="235" t="s">
        <v>129</v>
      </c>
      <c r="D135" s="237"/>
      <c r="E135" s="236"/>
      <c r="F135" s="121">
        <v>0</v>
      </c>
      <c r="G135" s="121">
        <v>0</v>
      </c>
      <c r="H135" s="121">
        <v>500</v>
      </c>
      <c r="I135" s="121">
        <v>500</v>
      </c>
      <c r="J135" s="121">
        <v>500</v>
      </c>
    </row>
    <row r="136" spans="1:10" x14ac:dyDescent="0.25">
      <c r="A136" s="265" t="s">
        <v>156</v>
      </c>
      <c r="B136" s="266"/>
      <c r="C136" s="279" t="s">
        <v>157</v>
      </c>
      <c r="D136" s="280"/>
      <c r="E136" s="281"/>
      <c r="F136" s="124">
        <f>F137+F140+F151+F153</f>
        <v>12537.369999999999</v>
      </c>
      <c r="G136" s="124">
        <f>G137+G140+G151+G153</f>
        <v>15885</v>
      </c>
      <c r="H136" s="124">
        <f>H137+H140+H151+H153</f>
        <v>0</v>
      </c>
      <c r="I136" s="124">
        <f>I137+I140+I151+I153</f>
        <v>0</v>
      </c>
      <c r="J136" s="124">
        <f>J137+J140+J151+J153</f>
        <v>0</v>
      </c>
    </row>
    <row r="137" spans="1:10" x14ac:dyDescent="0.25">
      <c r="A137" s="231">
        <v>31</v>
      </c>
      <c r="B137" s="232"/>
      <c r="C137" s="231" t="s">
        <v>47</v>
      </c>
      <c r="D137" s="233"/>
      <c r="E137" s="232"/>
      <c r="F137" s="120">
        <f>SUM(F138:F139)</f>
        <v>516.03</v>
      </c>
      <c r="G137" s="120">
        <f>SUM(G138:G139)</f>
        <v>525</v>
      </c>
      <c r="H137" s="120">
        <f t="shared" ref="H137:J137" si="29">SUM(H138:H139)</f>
        <v>0</v>
      </c>
      <c r="I137" s="120">
        <f t="shared" si="29"/>
        <v>0</v>
      </c>
      <c r="J137" s="120">
        <f t="shared" si="29"/>
        <v>0</v>
      </c>
    </row>
    <row r="138" spans="1:10" x14ac:dyDescent="0.25">
      <c r="A138" s="235">
        <v>3111</v>
      </c>
      <c r="B138" s="236"/>
      <c r="C138" s="235" t="s">
        <v>49</v>
      </c>
      <c r="D138" s="237"/>
      <c r="E138" s="236"/>
      <c r="F138" s="121">
        <v>442.95</v>
      </c>
      <c r="G138" s="121">
        <v>450</v>
      </c>
      <c r="H138" s="121">
        <v>0</v>
      </c>
      <c r="I138" s="121">
        <v>0</v>
      </c>
      <c r="J138" s="121">
        <v>0</v>
      </c>
    </row>
    <row r="139" spans="1:10" x14ac:dyDescent="0.25">
      <c r="A139" s="234">
        <v>3132</v>
      </c>
      <c r="B139" s="234"/>
      <c r="C139" s="234" t="s">
        <v>52</v>
      </c>
      <c r="D139" s="234"/>
      <c r="E139" s="234"/>
      <c r="F139" s="121">
        <v>73.08</v>
      </c>
      <c r="G139" s="121">
        <v>75</v>
      </c>
      <c r="H139" s="121">
        <v>0</v>
      </c>
      <c r="I139" s="121">
        <v>0</v>
      </c>
      <c r="J139" s="121">
        <v>0</v>
      </c>
    </row>
    <row r="140" spans="1:10" x14ac:dyDescent="0.25">
      <c r="A140" s="231" t="s">
        <v>123</v>
      </c>
      <c r="B140" s="232"/>
      <c r="C140" s="231" t="s">
        <v>53</v>
      </c>
      <c r="D140" s="233"/>
      <c r="E140" s="232"/>
      <c r="F140" s="120">
        <f>SUM(F141:F150)</f>
        <v>7887.05</v>
      </c>
      <c r="G140" s="120">
        <f>SUM(G141:G150)</f>
        <v>12060</v>
      </c>
      <c r="H140" s="120">
        <f>SUM(H141:H150)</f>
        <v>0</v>
      </c>
      <c r="I140" s="120">
        <f>SUM(I141:I150)</f>
        <v>0</v>
      </c>
      <c r="J140" s="120">
        <f>SUM(J141:J150)</f>
        <v>0</v>
      </c>
    </row>
    <row r="141" spans="1:10" x14ac:dyDescent="0.25">
      <c r="A141" s="235">
        <v>3211</v>
      </c>
      <c r="B141" s="236"/>
      <c r="C141" s="235" t="s">
        <v>55</v>
      </c>
      <c r="D141" s="237"/>
      <c r="E141" s="236"/>
      <c r="F141" s="121">
        <v>703.33</v>
      </c>
      <c r="G141" s="121">
        <v>710</v>
      </c>
      <c r="H141" s="121">
        <v>0</v>
      </c>
      <c r="I141" s="121">
        <v>0</v>
      </c>
      <c r="J141" s="121">
        <v>0</v>
      </c>
    </row>
    <row r="142" spans="1:10" x14ac:dyDescent="0.25">
      <c r="A142" s="235">
        <v>3213</v>
      </c>
      <c r="B142" s="236"/>
      <c r="C142" s="235" t="s">
        <v>57</v>
      </c>
      <c r="D142" s="237"/>
      <c r="E142" s="236"/>
      <c r="F142" s="121">
        <v>100</v>
      </c>
      <c r="G142" s="121">
        <v>100</v>
      </c>
      <c r="H142" s="121">
        <v>0</v>
      </c>
      <c r="I142" s="121">
        <v>0</v>
      </c>
      <c r="J142" s="121">
        <v>0</v>
      </c>
    </row>
    <row r="143" spans="1:10" x14ac:dyDescent="0.25">
      <c r="A143" s="235">
        <v>3221</v>
      </c>
      <c r="B143" s="236"/>
      <c r="C143" s="273" t="s">
        <v>59</v>
      </c>
      <c r="D143" s="274"/>
      <c r="E143" s="275"/>
      <c r="F143" s="121">
        <v>1359.4</v>
      </c>
      <c r="G143" s="121">
        <v>2050</v>
      </c>
      <c r="H143" s="121">
        <v>0</v>
      </c>
      <c r="I143" s="121">
        <v>0</v>
      </c>
      <c r="J143" s="121">
        <v>0</v>
      </c>
    </row>
    <row r="144" spans="1:10" x14ac:dyDescent="0.25">
      <c r="A144" s="235">
        <v>3223</v>
      </c>
      <c r="B144" s="236"/>
      <c r="C144" s="273" t="s">
        <v>61</v>
      </c>
      <c r="D144" s="274"/>
      <c r="E144" s="275"/>
      <c r="F144" s="121">
        <v>4314.04</v>
      </c>
      <c r="G144" s="121">
        <v>7000</v>
      </c>
      <c r="H144" s="121">
        <v>0</v>
      </c>
      <c r="I144" s="121">
        <v>0</v>
      </c>
      <c r="J144" s="121">
        <v>0</v>
      </c>
    </row>
    <row r="145" spans="1:10" x14ac:dyDescent="0.25">
      <c r="A145" s="122">
        <v>3225</v>
      </c>
      <c r="B145" s="123"/>
      <c r="C145" s="235" t="s">
        <v>129</v>
      </c>
      <c r="D145" s="237"/>
      <c r="E145" s="236"/>
      <c r="F145" s="121">
        <v>742.3</v>
      </c>
      <c r="G145" s="121">
        <v>1500</v>
      </c>
      <c r="H145" s="121">
        <v>0</v>
      </c>
      <c r="I145" s="121">
        <v>0</v>
      </c>
      <c r="J145" s="121">
        <v>0</v>
      </c>
    </row>
    <row r="146" spans="1:10" x14ac:dyDescent="0.25">
      <c r="A146" s="235">
        <v>3231</v>
      </c>
      <c r="B146" s="236"/>
      <c r="C146" s="235" t="s">
        <v>66</v>
      </c>
      <c r="D146" s="282"/>
      <c r="E146" s="283"/>
      <c r="F146" s="121">
        <v>0</v>
      </c>
      <c r="G146" s="121">
        <v>0</v>
      </c>
      <c r="H146" s="121">
        <v>0</v>
      </c>
      <c r="I146" s="121">
        <v>0</v>
      </c>
      <c r="J146" s="121">
        <v>0</v>
      </c>
    </row>
    <row r="147" spans="1:10" x14ac:dyDescent="0.25">
      <c r="A147" s="235">
        <v>3232</v>
      </c>
      <c r="B147" s="236"/>
      <c r="C147" s="276" t="s">
        <v>67</v>
      </c>
      <c r="D147" s="277"/>
      <c r="E147" s="278"/>
      <c r="F147" s="121">
        <v>0</v>
      </c>
      <c r="G147" s="121">
        <v>200</v>
      </c>
      <c r="H147" s="121">
        <v>0</v>
      </c>
      <c r="I147" s="121">
        <v>0</v>
      </c>
      <c r="J147" s="121">
        <v>0</v>
      </c>
    </row>
    <row r="148" spans="1:10" x14ac:dyDescent="0.25">
      <c r="A148" s="235">
        <v>3234</v>
      </c>
      <c r="B148" s="236"/>
      <c r="C148" s="276" t="s">
        <v>69</v>
      </c>
      <c r="D148" s="277"/>
      <c r="E148" s="278"/>
      <c r="F148" s="121">
        <v>246.36</v>
      </c>
      <c r="G148" s="121">
        <v>500</v>
      </c>
      <c r="H148" s="121">
        <v>0</v>
      </c>
      <c r="I148" s="121">
        <v>0</v>
      </c>
      <c r="J148" s="121">
        <v>0</v>
      </c>
    </row>
    <row r="149" spans="1:10" s="107" customFormat="1" x14ac:dyDescent="0.25">
      <c r="A149" s="235">
        <v>3235</v>
      </c>
      <c r="B149" s="236"/>
      <c r="C149" s="276" t="s">
        <v>70</v>
      </c>
      <c r="D149" s="277"/>
      <c r="E149" s="278"/>
      <c r="F149" s="121">
        <v>301.62</v>
      </c>
      <c r="G149" s="121">
        <v>0</v>
      </c>
      <c r="H149" s="121">
        <v>0</v>
      </c>
      <c r="I149" s="121">
        <v>0</v>
      </c>
      <c r="J149" s="121">
        <v>0</v>
      </c>
    </row>
    <row r="150" spans="1:10" s="107" customFormat="1" x14ac:dyDescent="0.25">
      <c r="A150" s="235">
        <v>3239</v>
      </c>
      <c r="B150" s="236"/>
      <c r="C150" s="276" t="s">
        <v>74</v>
      </c>
      <c r="D150" s="277"/>
      <c r="E150" s="278"/>
      <c r="F150" s="121">
        <v>120</v>
      </c>
      <c r="G150" s="121">
        <v>0</v>
      </c>
      <c r="H150" s="121">
        <v>0</v>
      </c>
      <c r="I150" s="121">
        <v>0</v>
      </c>
      <c r="J150" s="121">
        <v>0</v>
      </c>
    </row>
    <row r="151" spans="1:10" x14ac:dyDescent="0.25">
      <c r="A151" s="231">
        <v>38</v>
      </c>
      <c r="B151" s="232"/>
      <c r="C151" s="231" t="s">
        <v>86</v>
      </c>
      <c r="D151" s="233"/>
      <c r="E151" s="232"/>
      <c r="F151" s="120">
        <f>F152</f>
        <v>1746</v>
      </c>
      <c r="G151" s="120">
        <f>G152</f>
        <v>1800</v>
      </c>
      <c r="H151" s="120">
        <f t="shared" ref="H151:J151" si="30">H152</f>
        <v>0</v>
      </c>
      <c r="I151" s="120">
        <f t="shared" si="30"/>
        <v>0</v>
      </c>
      <c r="J151" s="120">
        <f t="shared" si="30"/>
        <v>0</v>
      </c>
    </row>
    <row r="152" spans="1:10" x14ac:dyDescent="0.25">
      <c r="A152" s="122">
        <v>3812</v>
      </c>
      <c r="B152" s="123"/>
      <c r="C152" s="125" t="s">
        <v>87</v>
      </c>
      <c r="D152" s="126"/>
      <c r="E152" s="127"/>
      <c r="F152" s="121">
        <v>1746</v>
      </c>
      <c r="G152" s="121">
        <v>1800</v>
      </c>
      <c r="H152" s="121">
        <v>0</v>
      </c>
      <c r="I152" s="121">
        <v>0</v>
      </c>
      <c r="J152" s="121">
        <v>0</v>
      </c>
    </row>
    <row r="153" spans="1:10" x14ac:dyDescent="0.25">
      <c r="A153" s="231">
        <v>42</v>
      </c>
      <c r="B153" s="232"/>
      <c r="C153" s="231" t="s">
        <v>89</v>
      </c>
      <c r="D153" s="233"/>
      <c r="E153" s="232"/>
      <c r="F153" s="120">
        <f>SUM(F154:F155)</f>
        <v>2388.29</v>
      </c>
      <c r="G153" s="120">
        <f t="shared" ref="G153:J153" si="31">SUM(G154:G155)</f>
        <v>1500</v>
      </c>
      <c r="H153" s="120">
        <f t="shared" si="31"/>
        <v>0</v>
      </c>
      <c r="I153" s="120">
        <f t="shared" si="31"/>
        <v>0</v>
      </c>
      <c r="J153" s="120">
        <f t="shared" si="31"/>
        <v>0</v>
      </c>
    </row>
    <row r="154" spans="1:10" s="107" customFormat="1" x14ac:dyDescent="0.25">
      <c r="A154" s="235">
        <v>4221</v>
      </c>
      <c r="B154" s="236"/>
      <c r="C154" s="235" t="s">
        <v>91</v>
      </c>
      <c r="D154" s="237"/>
      <c r="E154" s="236"/>
      <c r="F154" s="121">
        <v>687.5</v>
      </c>
      <c r="G154" s="121">
        <v>0</v>
      </c>
      <c r="H154" s="121">
        <v>0</v>
      </c>
      <c r="I154" s="121">
        <v>0</v>
      </c>
      <c r="J154" s="121">
        <v>0</v>
      </c>
    </row>
    <row r="155" spans="1:10" x14ac:dyDescent="0.25">
      <c r="A155" s="235">
        <v>4241</v>
      </c>
      <c r="B155" s="236"/>
      <c r="C155" s="235" t="s">
        <v>97</v>
      </c>
      <c r="D155" s="237"/>
      <c r="E155" s="236"/>
      <c r="F155" s="121">
        <v>1700.79</v>
      </c>
      <c r="G155" s="121">
        <v>1500</v>
      </c>
      <c r="H155" s="121">
        <v>0</v>
      </c>
      <c r="I155" s="121">
        <v>0</v>
      </c>
      <c r="J155" s="121">
        <v>0</v>
      </c>
    </row>
    <row r="156" spans="1:10" x14ac:dyDescent="0.25">
      <c r="A156" s="265" t="s">
        <v>158</v>
      </c>
      <c r="B156" s="266"/>
      <c r="C156" s="279" t="s">
        <v>159</v>
      </c>
      <c r="D156" s="280"/>
      <c r="E156" s="281"/>
      <c r="F156" s="124">
        <f>F157+F161</f>
        <v>9248.4699999999993</v>
      </c>
      <c r="G156" s="124">
        <f>G157+G161</f>
        <v>0</v>
      </c>
      <c r="H156" s="124">
        <f t="shared" ref="H156:J156" si="32">H157+H161</f>
        <v>0</v>
      </c>
      <c r="I156" s="124">
        <f t="shared" si="32"/>
        <v>0</v>
      </c>
      <c r="J156" s="124">
        <f t="shared" si="32"/>
        <v>0</v>
      </c>
    </row>
    <row r="157" spans="1:10" x14ac:dyDescent="0.25">
      <c r="A157" s="231" t="s">
        <v>123</v>
      </c>
      <c r="B157" s="232"/>
      <c r="C157" s="231" t="s">
        <v>53</v>
      </c>
      <c r="D157" s="233"/>
      <c r="E157" s="232"/>
      <c r="F157" s="120">
        <f>SUM(F158:F160)</f>
        <v>3969.99</v>
      </c>
      <c r="G157" s="120">
        <f>SUM(G158:G160)</f>
        <v>0</v>
      </c>
      <c r="H157" s="120">
        <f t="shared" ref="H157:J157" si="33">SUM(H158:H160)</f>
        <v>0</v>
      </c>
      <c r="I157" s="120">
        <f t="shared" si="33"/>
        <v>0</v>
      </c>
      <c r="J157" s="120">
        <f t="shared" si="33"/>
        <v>0</v>
      </c>
    </row>
    <row r="158" spans="1:10" x14ac:dyDescent="0.25">
      <c r="A158" s="235">
        <v>3221</v>
      </c>
      <c r="B158" s="236"/>
      <c r="C158" s="273" t="s">
        <v>59</v>
      </c>
      <c r="D158" s="274"/>
      <c r="E158" s="275"/>
      <c r="F158" s="121">
        <v>1827.08</v>
      </c>
      <c r="G158" s="121">
        <v>0</v>
      </c>
      <c r="H158" s="121">
        <v>0</v>
      </c>
      <c r="I158" s="121">
        <v>0</v>
      </c>
      <c r="J158" s="121">
        <v>0</v>
      </c>
    </row>
    <row r="159" spans="1:10" x14ac:dyDescent="0.25">
      <c r="A159" s="122">
        <v>3225</v>
      </c>
      <c r="B159" s="123"/>
      <c r="C159" s="235" t="s">
        <v>129</v>
      </c>
      <c r="D159" s="237"/>
      <c r="E159" s="236"/>
      <c r="F159" s="121">
        <v>1992.91</v>
      </c>
      <c r="G159" s="121">
        <v>0</v>
      </c>
      <c r="H159" s="121">
        <v>0</v>
      </c>
      <c r="I159" s="121">
        <v>0</v>
      </c>
      <c r="J159" s="121">
        <v>0</v>
      </c>
    </row>
    <row r="160" spans="1:10" s="107" customFormat="1" x14ac:dyDescent="0.25">
      <c r="A160" s="235">
        <v>3239</v>
      </c>
      <c r="B160" s="236"/>
      <c r="C160" s="235" t="s">
        <v>74</v>
      </c>
      <c r="D160" s="237"/>
      <c r="E160" s="236"/>
      <c r="F160" s="121">
        <v>150</v>
      </c>
      <c r="G160" s="121">
        <v>0</v>
      </c>
      <c r="H160" s="121">
        <v>0</v>
      </c>
      <c r="I160" s="121">
        <v>0</v>
      </c>
      <c r="J160" s="121">
        <v>0</v>
      </c>
    </row>
    <row r="161" spans="1:10" x14ac:dyDescent="0.25">
      <c r="A161" s="231">
        <v>42</v>
      </c>
      <c r="B161" s="232"/>
      <c r="C161" s="231" t="s">
        <v>89</v>
      </c>
      <c r="D161" s="233"/>
      <c r="E161" s="232"/>
      <c r="F161" s="120">
        <f>SUM(F162:F164)</f>
        <v>5278.48</v>
      </c>
      <c r="G161" s="120">
        <f>SUM(G162:G164)</f>
        <v>0</v>
      </c>
      <c r="H161" s="120">
        <f t="shared" ref="H161:J161" si="34">SUM(H162:H164)</f>
        <v>0</v>
      </c>
      <c r="I161" s="120">
        <f t="shared" si="34"/>
        <v>0</v>
      </c>
      <c r="J161" s="120">
        <f t="shared" si="34"/>
        <v>0</v>
      </c>
    </row>
    <row r="162" spans="1:10" x14ac:dyDescent="0.25">
      <c r="A162" s="235">
        <v>4221</v>
      </c>
      <c r="B162" s="236"/>
      <c r="C162" s="235" t="s">
        <v>91</v>
      </c>
      <c r="D162" s="237"/>
      <c r="E162" s="236"/>
      <c r="F162" s="121">
        <v>3106.99</v>
      </c>
      <c r="G162" s="121">
        <v>0</v>
      </c>
      <c r="H162" s="121">
        <v>0</v>
      </c>
      <c r="I162" s="121">
        <v>0</v>
      </c>
      <c r="J162" s="121">
        <v>0</v>
      </c>
    </row>
    <row r="163" spans="1:10" x14ac:dyDescent="0.25">
      <c r="A163" s="235">
        <v>4222</v>
      </c>
      <c r="B163" s="236"/>
      <c r="C163" s="235" t="s">
        <v>92</v>
      </c>
      <c r="D163" s="237"/>
      <c r="E163" s="236"/>
      <c r="F163" s="121">
        <v>1472.49</v>
      </c>
      <c r="G163" s="121">
        <v>0</v>
      </c>
      <c r="H163" s="121">
        <v>0</v>
      </c>
      <c r="I163" s="121">
        <v>0</v>
      </c>
      <c r="J163" s="121">
        <v>0</v>
      </c>
    </row>
    <row r="164" spans="1:10" x14ac:dyDescent="0.25">
      <c r="A164" s="235">
        <v>4227</v>
      </c>
      <c r="B164" s="236"/>
      <c r="C164" s="235" t="s">
        <v>95</v>
      </c>
      <c r="D164" s="237"/>
      <c r="E164" s="236"/>
      <c r="F164" s="121">
        <v>699</v>
      </c>
      <c r="G164" s="121">
        <v>0</v>
      </c>
      <c r="H164" s="121">
        <v>0</v>
      </c>
      <c r="I164" s="121">
        <v>0</v>
      </c>
      <c r="J164" s="121">
        <v>0</v>
      </c>
    </row>
    <row r="165" spans="1:10" ht="26.25" customHeight="1" x14ac:dyDescent="0.25">
      <c r="A165" s="270" t="s">
        <v>160</v>
      </c>
      <c r="B165" s="271"/>
      <c r="C165" s="270" t="s">
        <v>161</v>
      </c>
      <c r="D165" s="272"/>
      <c r="E165" s="271"/>
      <c r="F165" s="118">
        <f>F166+F174+F186</f>
        <v>222316.65</v>
      </c>
      <c r="G165" s="118">
        <f>G166+G174+G186</f>
        <v>238442</v>
      </c>
      <c r="H165" s="118">
        <f t="shared" ref="H165:J165" si="35">H166+H174+H186</f>
        <v>332350</v>
      </c>
      <c r="I165" s="118">
        <f t="shared" si="35"/>
        <v>332350</v>
      </c>
      <c r="J165" s="118">
        <f t="shared" si="35"/>
        <v>332350</v>
      </c>
    </row>
    <row r="166" spans="1:10" x14ac:dyDescent="0.25">
      <c r="A166" s="239" t="s">
        <v>150</v>
      </c>
      <c r="B166" s="239"/>
      <c r="C166" s="240" t="s">
        <v>151</v>
      </c>
      <c r="D166" s="240"/>
      <c r="E166" s="240"/>
      <c r="F166" s="119">
        <f>F167+F172</f>
        <v>166160.81</v>
      </c>
      <c r="G166" s="119">
        <f>G167+G172</f>
        <v>188200</v>
      </c>
      <c r="H166" s="119">
        <f t="shared" ref="H166:J166" si="36">H167+H172</f>
        <v>247350</v>
      </c>
      <c r="I166" s="119">
        <f t="shared" si="36"/>
        <v>247350</v>
      </c>
      <c r="J166" s="119">
        <f t="shared" si="36"/>
        <v>247350</v>
      </c>
    </row>
    <row r="167" spans="1:10" x14ac:dyDescent="0.25">
      <c r="A167" s="231">
        <v>31</v>
      </c>
      <c r="B167" s="232"/>
      <c r="C167" s="231" t="s">
        <v>47</v>
      </c>
      <c r="D167" s="233"/>
      <c r="E167" s="232"/>
      <c r="F167" s="128">
        <f>SUM(F168:F171)</f>
        <v>165063.10999999999</v>
      </c>
      <c r="G167" s="128">
        <f>SUM(G168:G171)</f>
        <v>186700</v>
      </c>
      <c r="H167" s="128">
        <f t="shared" ref="H167:J167" si="37">SUM(H168:H171)</f>
        <v>245850</v>
      </c>
      <c r="I167" s="128">
        <f t="shared" si="37"/>
        <v>245850</v>
      </c>
      <c r="J167" s="128">
        <f t="shared" si="37"/>
        <v>245850</v>
      </c>
    </row>
    <row r="168" spans="1:10" x14ac:dyDescent="0.25">
      <c r="A168" s="235">
        <v>3111</v>
      </c>
      <c r="B168" s="236"/>
      <c r="C168" s="235" t="s">
        <v>49</v>
      </c>
      <c r="D168" s="237"/>
      <c r="E168" s="236"/>
      <c r="F168" s="121">
        <v>136756.76999999999</v>
      </c>
      <c r="G168" s="121">
        <v>150000</v>
      </c>
      <c r="H168" s="184">
        <v>200000</v>
      </c>
      <c r="I168" s="184">
        <v>200000</v>
      </c>
      <c r="J168" s="184">
        <v>200000</v>
      </c>
    </row>
    <row r="169" spans="1:10" s="107" customFormat="1" x14ac:dyDescent="0.25">
      <c r="A169" s="235">
        <v>3113</v>
      </c>
      <c r="B169" s="236"/>
      <c r="C169" s="235" t="s">
        <v>188</v>
      </c>
      <c r="D169" s="237"/>
      <c r="E169" s="236"/>
      <c r="F169" s="121">
        <v>0</v>
      </c>
      <c r="G169" s="121">
        <v>5000</v>
      </c>
      <c r="H169" s="184">
        <v>5000</v>
      </c>
      <c r="I169" s="184">
        <v>5000</v>
      </c>
      <c r="J169" s="184">
        <v>5000</v>
      </c>
    </row>
    <row r="170" spans="1:10" x14ac:dyDescent="0.25">
      <c r="A170" s="234">
        <v>3121</v>
      </c>
      <c r="B170" s="234"/>
      <c r="C170" s="234" t="s">
        <v>50</v>
      </c>
      <c r="D170" s="234"/>
      <c r="E170" s="234"/>
      <c r="F170" s="121">
        <v>5741.44</v>
      </c>
      <c r="G170" s="121">
        <v>6200</v>
      </c>
      <c r="H170" s="184">
        <v>6950</v>
      </c>
      <c r="I170" s="184">
        <v>6950</v>
      </c>
      <c r="J170" s="184">
        <v>6950</v>
      </c>
    </row>
    <row r="171" spans="1:10" x14ac:dyDescent="0.25">
      <c r="A171" s="235">
        <v>3132</v>
      </c>
      <c r="B171" s="236"/>
      <c r="C171" s="235" t="s">
        <v>52</v>
      </c>
      <c r="D171" s="237"/>
      <c r="E171" s="236"/>
      <c r="F171" s="121">
        <v>22564.9</v>
      </c>
      <c r="G171" s="121">
        <v>25500</v>
      </c>
      <c r="H171" s="184">
        <v>33900</v>
      </c>
      <c r="I171" s="184">
        <v>33900</v>
      </c>
      <c r="J171" s="184">
        <v>33900</v>
      </c>
    </row>
    <row r="172" spans="1:10" x14ac:dyDescent="0.25">
      <c r="A172" s="238" t="s">
        <v>123</v>
      </c>
      <c r="B172" s="238"/>
      <c r="C172" s="238" t="s">
        <v>53</v>
      </c>
      <c r="D172" s="238"/>
      <c r="E172" s="238"/>
      <c r="F172" s="120">
        <f>F173</f>
        <v>1097.7</v>
      </c>
      <c r="G172" s="120">
        <f>G173</f>
        <v>1500</v>
      </c>
      <c r="H172" s="185">
        <f t="shared" ref="H172:J172" si="38">H173</f>
        <v>1500</v>
      </c>
      <c r="I172" s="185">
        <f t="shared" si="38"/>
        <v>1500</v>
      </c>
      <c r="J172" s="185">
        <f t="shared" si="38"/>
        <v>1500</v>
      </c>
    </row>
    <row r="173" spans="1:10" x14ac:dyDescent="0.25">
      <c r="A173" s="235">
        <v>3212</v>
      </c>
      <c r="B173" s="236"/>
      <c r="C173" s="284" t="s">
        <v>146</v>
      </c>
      <c r="D173" s="285"/>
      <c r="E173" s="286"/>
      <c r="F173" s="121">
        <v>1097.7</v>
      </c>
      <c r="G173" s="121">
        <v>1500</v>
      </c>
      <c r="H173" s="184">
        <v>1500</v>
      </c>
      <c r="I173" s="184">
        <v>1500</v>
      </c>
      <c r="J173" s="184">
        <v>1500</v>
      </c>
    </row>
    <row r="174" spans="1:10" s="107" customFormat="1" x14ac:dyDescent="0.25">
      <c r="A174" s="239" t="s">
        <v>220</v>
      </c>
      <c r="B174" s="239"/>
      <c r="C174" s="241" t="s">
        <v>209</v>
      </c>
      <c r="D174" s="241"/>
      <c r="E174" s="241"/>
      <c r="F174" s="124">
        <f>F175</f>
        <v>0</v>
      </c>
      <c r="G174" s="124">
        <f t="shared" ref="G174:J174" si="39">G175</f>
        <v>0</v>
      </c>
      <c r="H174" s="124">
        <f t="shared" si="39"/>
        <v>85000</v>
      </c>
      <c r="I174" s="124">
        <f t="shared" si="39"/>
        <v>85000</v>
      </c>
      <c r="J174" s="124">
        <f t="shared" si="39"/>
        <v>85000</v>
      </c>
    </row>
    <row r="175" spans="1:10" s="107" customFormat="1" x14ac:dyDescent="0.25">
      <c r="A175" s="231" t="s">
        <v>123</v>
      </c>
      <c r="B175" s="232"/>
      <c r="C175" s="231" t="s">
        <v>53</v>
      </c>
      <c r="D175" s="233"/>
      <c r="E175" s="232"/>
      <c r="F175" s="120">
        <f>SUM(F176:F185)</f>
        <v>0</v>
      </c>
      <c r="G175" s="120">
        <f t="shared" ref="G175:H175" si="40">SUM(G176:G185)</f>
        <v>0</v>
      </c>
      <c r="H175" s="120">
        <f t="shared" si="40"/>
        <v>85000</v>
      </c>
      <c r="I175" s="120">
        <f t="shared" ref="I175" si="41">SUM(I176:I185)</f>
        <v>85000</v>
      </c>
      <c r="J175" s="120">
        <f t="shared" ref="J175" si="42">SUM(J176:J185)</f>
        <v>85000</v>
      </c>
    </row>
    <row r="176" spans="1:10" s="107" customFormat="1" x14ac:dyDescent="0.25">
      <c r="A176" s="235">
        <v>3211</v>
      </c>
      <c r="B176" s="236"/>
      <c r="C176" s="235" t="s">
        <v>55</v>
      </c>
      <c r="D176" s="237"/>
      <c r="E176" s="236"/>
      <c r="F176" s="121">
        <v>0</v>
      </c>
      <c r="G176" s="121">
        <v>0</v>
      </c>
      <c r="H176" s="184">
        <v>300</v>
      </c>
      <c r="I176" s="184">
        <v>300</v>
      </c>
      <c r="J176" s="184">
        <v>300</v>
      </c>
    </row>
    <row r="177" spans="1:10" s="107" customFormat="1" x14ac:dyDescent="0.25">
      <c r="A177" s="235" t="s">
        <v>126</v>
      </c>
      <c r="B177" s="236"/>
      <c r="C177" s="235" t="s">
        <v>162</v>
      </c>
      <c r="D177" s="237"/>
      <c r="E177" s="236"/>
      <c r="F177" s="121">
        <v>0</v>
      </c>
      <c r="G177" s="121">
        <v>0</v>
      </c>
      <c r="H177" s="184">
        <v>4200</v>
      </c>
      <c r="I177" s="184">
        <v>4200</v>
      </c>
      <c r="J177" s="184">
        <v>4200</v>
      </c>
    </row>
    <row r="178" spans="1:10" s="107" customFormat="1" x14ac:dyDescent="0.25">
      <c r="A178" s="145">
        <v>3222</v>
      </c>
      <c r="B178" s="146"/>
      <c r="C178" s="235" t="s">
        <v>60</v>
      </c>
      <c r="D178" s="237"/>
      <c r="E178" s="236"/>
      <c r="F178" s="121">
        <v>0</v>
      </c>
      <c r="G178" s="121">
        <v>0</v>
      </c>
      <c r="H178" s="184">
        <v>50000</v>
      </c>
      <c r="I178" s="184">
        <v>50000</v>
      </c>
      <c r="J178" s="184">
        <v>50000</v>
      </c>
    </row>
    <row r="179" spans="1:10" s="107" customFormat="1" x14ac:dyDescent="0.25">
      <c r="A179" s="235">
        <v>3223</v>
      </c>
      <c r="B179" s="236"/>
      <c r="C179" s="235" t="s">
        <v>61</v>
      </c>
      <c r="D179" s="237"/>
      <c r="E179" s="236"/>
      <c r="F179" s="121">
        <v>0</v>
      </c>
      <c r="G179" s="121">
        <v>0</v>
      </c>
      <c r="H179" s="184">
        <v>5000</v>
      </c>
      <c r="I179" s="184">
        <v>5000</v>
      </c>
      <c r="J179" s="184">
        <v>5000</v>
      </c>
    </row>
    <row r="180" spans="1:10" s="107" customFormat="1" x14ac:dyDescent="0.25">
      <c r="A180" s="145">
        <v>3225</v>
      </c>
      <c r="B180" s="146"/>
      <c r="C180" s="235" t="s">
        <v>129</v>
      </c>
      <c r="D180" s="237"/>
      <c r="E180" s="236"/>
      <c r="F180" s="121">
        <v>0</v>
      </c>
      <c r="G180" s="121">
        <v>0</v>
      </c>
      <c r="H180" s="184">
        <v>3000</v>
      </c>
      <c r="I180" s="184">
        <v>3000</v>
      </c>
      <c r="J180" s="184">
        <v>3000</v>
      </c>
    </row>
    <row r="181" spans="1:10" s="107" customFormat="1" x14ac:dyDescent="0.25">
      <c r="A181" s="235">
        <v>3227</v>
      </c>
      <c r="B181" s="236"/>
      <c r="C181" s="235" t="s">
        <v>163</v>
      </c>
      <c r="D181" s="237"/>
      <c r="E181" s="236"/>
      <c r="F181" s="121">
        <v>0</v>
      </c>
      <c r="G181" s="121">
        <v>0</v>
      </c>
      <c r="H181" s="184">
        <v>500</v>
      </c>
      <c r="I181" s="184">
        <v>500</v>
      </c>
      <c r="J181" s="184">
        <v>500</v>
      </c>
    </row>
    <row r="182" spans="1:10" s="107" customFormat="1" x14ac:dyDescent="0.25">
      <c r="A182" s="235">
        <v>3232</v>
      </c>
      <c r="B182" s="236"/>
      <c r="C182" s="235" t="s">
        <v>67</v>
      </c>
      <c r="D182" s="237"/>
      <c r="E182" s="236"/>
      <c r="F182" s="121">
        <v>0</v>
      </c>
      <c r="G182" s="121">
        <v>0</v>
      </c>
      <c r="H182" s="184">
        <v>19500</v>
      </c>
      <c r="I182" s="184">
        <v>19500</v>
      </c>
      <c r="J182" s="184">
        <v>19500</v>
      </c>
    </row>
    <row r="183" spans="1:10" s="107" customFormat="1" x14ac:dyDescent="0.25">
      <c r="A183" s="235">
        <v>3234</v>
      </c>
      <c r="B183" s="236"/>
      <c r="C183" s="235" t="s">
        <v>69</v>
      </c>
      <c r="D183" s="237"/>
      <c r="E183" s="236"/>
      <c r="F183" s="121">
        <v>0</v>
      </c>
      <c r="G183" s="121">
        <v>0</v>
      </c>
      <c r="H183" s="184">
        <v>500</v>
      </c>
      <c r="I183" s="184">
        <v>500</v>
      </c>
      <c r="J183" s="184">
        <v>500</v>
      </c>
    </row>
    <row r="184" spans="1:10" s="107" customFormat="1" x14ac:dyDescent="0.25">
      <c r="A184" s="235">
        <v>3236</v>
      </c>
      <c r="B184" s="236"/>
      <c r="C184" s="235" t="s">
        <v>71</v>
      </c>
      <c r="D184" s="237"/>
      <c r="E184" s="236"/>
      <c r="F184" s="121">
        <v>0</v>
      </c>
      <c r="G184" s="121">
        <v>0</v>
      </c>
      <c r="H184" s="184">
        <v>1000</v>
      </c>
      <c r="I184" s="184">
        <v>1000</v>
      </c>
      <c r="J184" s="184">
        <v>1000</v>
      </c>
    </row>
    <row r="185" spans="1:10" s="107" customFormat="1" x14ac:dyDescent="0.25">
      <c r="A185" s="235">
        <v>3238</v>
      </c>
      <c r="B185" s="236"/>
      <c r="C185" s="235" t="s">
        <v>73</v>
      </c>
      <c r="D185" s="237"/>
      <c r="E185" s="236"/>
      <c r="F185" s="121">
        <v>0</v>
      </c>
      <c r="G185" s="121">
        <v>0</v>
      </c>
      <c r="H185" s="184">
        <v>1000</v>
      </c>
      <c r="I185" s="184">
        <v>1000</v>
      </c>
      <c r="J185" s="184">
        <v>1000</v>
      </c>
    </row>
    <row r="186" spans="1:10" x14ac:dyDescent="0.25">
      <c r="A186" s="239" t="s">
        <v>156</v>
      </c>
      <c r="B186" s="239"/>
      <c r="C186" s="241" t="s">
        <v>157</v>
      </c>
      <c r="D186" s="241"/>
      <c r="E186" s="241"/>
      <c r="F186" s="124">
        <f>F187+F196</f>
        <v>56155.839999999997</v>
      </c>
      <c r="G186" s="124">
        <f t="shared" ref="G186:J186" si="43">G187+G196</f>
        <v>50242</v>
      </c>
      <c r="H186" s="124">
        <f t="shared" si="43"/>
        <v>0</v>
      </c>
      <c r="I186" s="124">
        <f t="shared" si="43"/>
        <v>0</v>
      </c>
      <c r="J186" s="124">
        <f t="shared" si="43"/>
        <v>0</v>
      </c>
    </row>
    <row r="187" spans="1:10" x14ac:dyDescent="0.25">
      <c r="A187" s="231" t="s">
        <v>123</v>
      </c>
      <c r="B187" s="232"/>
      <c r="C187" s="231" t="s">
        <v>53</v>
      </c>
      <c r="D187" s="233"/>
      <c r="E187" s="232"/>
      <c r="F187" s="120">
        <f>SUM(F188:F195)</f>
        <v>54900.079999999994</v>
      </c>
      <c r="G187" s="120">
        <f>SUM(G188:G195)</f>
        <v>50242</v>
      </c>
      <c r="H187" s="120">
        <f t="shared" ref="H187:J187" si="44">SUM(H188:H195)</f>
        <v>0</v>
      </c>
      <c r="I187" s="120">
        <f t="shared" si="44"/>
        <v>0</v>
      </c>
      <c r="J187" s="120">
        <f t="shared" si="44"/>
        <v>0</v>
      </c>
    </row>
    <row r="188" spans="1:10" x14ac:dyDescent="0.25">
      <c r="A188" s="235" t="s">
        <v>126</v>
      </c>
      <c r="B188" s="236"/>
      <c r="C188" s="235" t="s">
        <v>162</v>
      </c>
      <c r="D188" s="237"/>
      <c r="E188" s="236"/>
      <c r="F188" s="121">
        <v>2121.0500000000002</v>
      </c>
      <c r="G188" s="121">
        <v>1965</v>
      </c>
      <c r="H188" s="121">
        <v>0</v>
      </c>
      <c r="I188" s="121">
        <v>0</v>
      </c>
      <c r="J188" s="121">
        <v>0</v>
      </c>
    </row>
    <row r="189" spans="1:10" x14ac:dyDescent="0.25">
      <c r="A189" s="122">
        <v>3222</v>
      </c>
      <c r="B189" s="123"/>
      <c r="C189" s="235" t="s">
        <v>60</v>
      </c>
      <c r="D189" s="237"/>
      <c r="E189" s="236"/>
      <c r="F189" s="121">
        <v>35732.79</v>
      </c>
      <c r="G189" s="121">
        <v>32000</v>
      </c>
      <c r="H189" s="121">
        <v>0</v>
      </c>
      <c r="I189" s="121">
        <v>0</v>
      </c>
      <c r="J189" s="121">
        <v>0</v>
      </c>
    </row>
    <row r="190" spans="1:10" x14ac:dyDescent="0.25">
      <c r="A190" s="122">
        <v>3225</v>
      </c>
      <c r="B190" s="123"/>
      <c r="C190" s="235" t="s">
        <v>129</v>
      </c>
      <c r="D190" s="237"/>
      <c r="E190" s="236"/>
      <c r="F190" s="121">
        <v>1042.0899999999999</v>
      </c>
      <c r="G190" s="121">
        <v>1000</v>
      </c>
      <c r="H190" s="121">
        <v>0</v>
      </c>
      <c r="I190" s="121">
        <v>0</v>
      </c>
      <c r="J190" s="121">
        <v>0</v>
      </c>
    </row>
    <row r="191" spans="1:10" x14ac:dyDescent="0.25">
      <c r="A191" s="235">
        <v>3227</v>
      </c>
      <c r="B191" s="236"/>
      <c r="C191" s="235" t="s">
        <v>163</v>
      </c>
      <c r="D191" s="237"/>
      <c r="E191" s="236"/>
      <c r="F191" s="121">
        <v>397.85</v>
      </c>
      <c r="G191" s="121">
        <v>200</v>
      </c>
      <c r="H191" s="121">
        <v>0</v>
      </c>
      <c r="I191" s="121">
        <v>0</v>
      </c>
      <c r="J191" s="121">
        <v>0</v>
      </c>
    </row>
    <row r="192" spans="1:10" x14ac:dyDescent="0.25">
      <c r="A192" s="235">
        <v>3232</v>
      </c>
      <c r="B192" s="236"/>
      <c r="C192" s="235" t="s">
        <v>67</v>
      </c>
      <c r="D192" s="237"/>
      <c r="E192" s="236"/>
      <c r="F192" s="121">
        <v>14380.1</v>
      </c>
      <c r="G192" s="121">
        <v>14377</v>
      </c>
      <c r="H192" s="121">
        <v>0</v>
      </c>
      <c r="I192" s="121">
        <v>0</v>
      </c>
      <c r="J192" s="121">
        <v>0</v>
      </c>
    </row>
    <row r="193" spans="1:10" x14ac:dyDescent="0.25">
      <c r="A193" s="235">
        <v>3234</v>
      </c>
      <c r="B193" s="236"/>
      <c r="C193" s="235" t="s">
        <v>69</v>
      </c>
      <c r="D193" s="237"/>
      <c r="E193" s="236"/>
      <c r="F193" s="121">
        <v>0</v>
      </c>
      <c r="G193" s="121">
        <v>0</v>
      </c>
      <c r="H193" s="121">
        <v>0</v>
      </c>
      <c r="I193" s="121">
        <v>0</v>
      </c>
      <c r="J193" s="121">
        <v>0</v>
      </c>
    </row>
    <row r="194" spans="1:10" x14ac:dyDescent="0.25">
      <c r="A194" s="235">
        <v>3236</v>
      </c>
      <c r="B194" s="236"/>
      <c r="C194" s="235" t="s">
        <v>71</v>
      </c>
      <c r="D194" s="237"/>
      <c r="E194" s="236"/>
      <c r="F194" s="121">
        <v>927.75</v>
      </c>
      <c r="G194" s="121">
        <v>700</v>
      </c>
      <c r="H194" s="121">
        <v>0</v>
      </c>
      <c r="I194" s="121">
        <v>0</v>
      </c>
      <c r="J194" s="121">
        <v>0</v>
      </c>
    </row>
    <row r="195" spans="1:10" x14ac:dyDescent="0.25">
      <c r="A195" s="235">
        <v>3238</v>
      </c>
      <c r="B195" s="236"/>
      <c r="C195" s="235" t="s">
        <v>73</v>
      </c>
      <c r="D195" s="237"/>
      <c r="E195" s="236"/>
      <c r="F195" s="121">
        <v>298.45</v>
      </c>
      <c r="G195" s="121">
        <v>0</v>
      </c>
      <c r="H195" s="121">
        <v>0</v>
      </c>
      <c r="I195" s="121">
        <v>0</v>
      </c>
      <c r="J195" s="121">
        <v>0</v>
      </c>
    </row>
    <row r="196" spans="1:10" s="107" customFormat="1" x14ac:dyDescent="0.25">
      <c r="A196" s="231">
        <v>42</v>
      </c>
      <c r="B196" s="232"/>
      <c r="C196" s="231" t="s">
        <v>89</v>
      </c>
      <c r="D196" s="233"/>
      <c r="E196" s="232"/>
      <c r="F196" s="120">
        <f>SUM(F197)</f>
        <v>1255.76</v>
      </c>
      <c r="G196" s="120">
        <f t="shared" ref="G196:J196" si="45">SUM(G197)</f>
        <v>0</v>
      </c>
      <c r="H196" s="120">
        <f t="shared" si="45"/>
        <v>0</v>
      </c>
      <c r="I196" s="120">
        <f t="shared" si="45"/>
        <v>0</v>
      </c>
      <c r="J196" s="120">
        <f t="shared" si="45"/>
        <v>0</v>
      </c>
    </row>
    <row r="197" spans="1:10" s="107" customFormat="1" x14ac:dyDescent="0.25">
      <c r="A197" s="235">
        <v>4221</v>
      </c>
      <c r="B197" s="236"/>
      <c r="C197" s="235" t="s">
        <v>91</v>
      </c>
      <c r="D197" s="237"/>
      <c r="E197" s="236"/>
      <c r="F197" s="121">
        <v>1255.76</v>
      </c>
      <c r="G197" s="121">
        <v>0</v>
      </c>
      <c r="H197" s="121">
        <v>0</v>
      </c>
      <c r="I197" s="121">
        <v>0</v>
      </c>
      <c r="J197" s="121">
        <v>0</v>
      </c>
    </row>
    <row r="198" spans="1:10" ht="23.25" customHeight="1" x14ac:dyDescent="0.25">
      <c r="A198" s="264" t="s">
        <v>164</v>
      </c>
      <c r="B198" s="264"/>
      <c r="C198" s="264" t="s">
        <v>165</v>
      </c>
      <c r="D198" s="264"/>
      <c r="E198" s="264"/>
      <c r="F198" s="118">
        <f t="shared" ref="F198:J200" si="46">F199</f>
        <v>53278.23</v>
      </c>
      <c r="G198" s="118">
        <f t="shared" si="46"/>
        <v>185851</v>
      </c>
      <c r="H198" s="118">
        <f t="shared" si="46"/>
        <v>0</v>
      </c>
      <c r="I198" s="118">
        <f t="shared" si="46"/>
        <v>0</v>
      </c>
      <c r="J198" s="118">
        <f t="shared" si="46"/>
        <v>0</v>
      </c>
    </row>
    <row r="199" spans="1:10" x14ac:dyDescent="0.25">
      <c r="A199" s="239" t="s">
        <v>150</v>
      </c>
      <c r="B199" s="239"/>
      <c r="C199" s="240" t="s">
        <v>151</v>
      </c>
      <c r="D199" s="240"/>
      <c r="E199" s="240"/>
      <c r="F199" s="119">
        <f t="shared" si="46"/>
        <v>53278.23</v>
      </c>
      <c r="G199" s="119">
        <f t="shared" si="46"/>
        <v>185851</v>
      </c>
      <c r="H199" s="119">
        <f t="shared" si="46"/>
        <v>0</v>
      </c>
      <c r="I199" s="119">
        <f t="shared" si="46"/>
        <v>0</v>
      </c>
      <c r="J199" s="119">
        <f t="shared" si="46"/>
        <v>0</v>
      </c>
    </row>
    <row r="200" spans="1:10" x14ac:dyDescent="0.25">
      <c r="A200" s="238">
        <v>32</v>
      </c>
      <c r="B200" s="238"/>
      <c r="C200" s="238" t="s">
        <v>53</v>
      </c>
      <c r="D200" s="238"/>
      <c r="E200" s="238"/>
      <c r="F200" s="120">
        <f t="shared" si="46"/>
        <v>53278.23</v>
      </c>
      <c r="G200" s="120">
        <f t="shared" si="46"/>
        <v>185851</v>
      </c>
      <c r="H200" s="120">
        <f t="shared" si="46"/>
        <v>0</v>
      </c>
      <c r="I200" s="120">
        <f t="shared" si="46"/>
        <v>0</v>
      </c>
      <c r="J200" s="120">
        <f t="shared" si="46"/>
        <v>0</v>
      </c>
    </row>
    <row r="201" spans="1:10" x14ac:dyDescent="0.25">
      <c r="A201" s="235">
        <v>3232</v>
      </c>
      <c r="B201" s="236"/>
      <c r="C201" s="234" t="s">
        <v>67</v>
      </c>
      <c r="D201" s="234"/>
      <c r="E201" s="234"/>
      <c r="F201" s="121">
        <v>53278.23</v>
      </c>
      <c r="G201" s="121">
        <v>185851</v>
      </c>
      <c r="H201" s="121">
        <v>0</v>
      </c>
      <c r="I201" s="121">
        <v>0</v>
      </c>
      <c r="J201" s="121">
        <v>0</v>
      </c>
    </row>
    <row r="202" spans="1:10" ht="25.5" customHeight="1" x14ac:dyDescent="0.25">
      <c r="A202" s="264" t="s">
        <v>166</v>
      </c>
      <c r="B202" s="264"/>
      <c r="C202" s="264" t="s">
        <v>167</v>
      </c>
      <c r="D202" s="264"/>
      <c r="E202" s="264"/>
      <c r="F202" s="118">
        <f t="shared" ref="F202:J202" si="47">F203</f>
        <v>27386.36</v>
      </c>
      <c r="G202" s="118">
        <f t="shared" si="47"/>
        <v>37600</v>
      </c>
      <c r="H202" s="118">
        <f t="shared" si="47"/>
        <v>69050</v>
      </c>
      <c r="I202" s="118">
        <f t="shared" si="47"/>
        <v>69050</v>
      </c>
      <c r="J202" s="118">
        <f t="shared" si="47"/>
        <v>69050</v>
      </c>
    </row>
    <row r="203" spans="1:10" x14ac:dyDescent="0.25">
      <c r="A203" s="239" t="s">
        <v>150</v>
      </c>
      <c r="B203" s="239"/>
      <c r="C203" s="240" t="s">
        <v>151</v>
      </c>
      <c r="D203" s="240"/>
      <c r="E203" s="240"/>
      <c r="F203" s="119">
        <f>F204+F208</f>
        <v>27386.36</v>
      </c>
      <c r="G203" s="119">
        <f>G204+G208</f>
        <v>37600</v>
      </c>
      <c r="H203" s="119">
        <f t="shared" ref="H203:J203" si="48">H204+H208</f>
        <v>69050</v>
      </c>
      <c r="I203" s="119">
        <f t="shared" si="48"/>
        <v>69050</v>
      </c>
      <c r="J203" s="119">
        <f t="shared" si="48"/>
        <v>69050</v>
      </c>
    </row>
    <row r="204" spans="1:10" x14ac:dyDescent="0.25">
      <c r="A204" s="238">
        <v>31</v>
      </c>
      <c r="B204" s="238"/>
      <c r="C204" s="238" t="s">
        <v>47</v>
      </c>
      <c r="D204" s="238"/>
      <c r="E204" s="238"/>
      <c r="F204" s="120">
        <f>SUM(F205:F207)</f>
        <v>25137.84</v>
      </c>
      <c r="G204" s="120">
        <f>SUM(G205:G207)</f>
        <v>37000</v>
      </c>
      <c r="H204" s="120">
        <f t="shared" ref="H204:J204" si="49">SUM(H205:H207)</f>
        <v>67900</v>
      </c>
      <c r="I204" s="120">
        <f t="shared" si="49"/>
        <v>67900</v>
      </c>
      <c r="J204" s="120">
        <f t="shared" si="49"/>
        <v>67900</v>
      </c>
    </row>
    <row r="205" spans="1:10" x14ac:dyDescent="0.25">
      <c r="A205" s="235">
        <v>3111</v>
      </c>
      <c r="B205" s="236"/>
      <c r="C205" s="235" t="s">
        <v>49</v>
      </c>
      <c r="D205" s="237"/>
      <c r="E205" s="236"/>
      <c r="F205" s="121">
        <v>21507.34</v>
      </c>
      <c r="G205" s="121">
        <v>33500</v>
      </c>
      <c r="H205" s="121">
        <v>57000</v>
      </c>
      <c r="I205" s="121">
        <v>57000</v>
      </c>
      <c r="J205" s="121">
        <v>57000</v>
      </c>
    </row>
    <row r="206" spans="1:10" x14ac:dyDescent="0.25">
      <c r="A206" s="235">
        <v>3121</v>
      </c>
      <c r="B206" s="236"/>
      <c r="C206" s="235" t="s">
        <v>50</v>
      </c>
      <c r="D206" s="237"/>
      <c r="E206" s="236"/>
      <c r="F206" s="121">
        <v>700</v>
      </c>
      <c r="G206" s="121">
        <v>1000</v>
      </c>
      <c r="H206" s="121">
        <v>1500</v>
      </c>
      <c r="I206" s="121">
        <v>1500</v>
      </c>
      <c r="J206" s="121">
        <v>1500</v>
      </c>
    </row>
    <row r="207" spans="1:10" x14ac:dyDescent="0.25">
      <c r="A207" s="235">
        <v>3132</v>
      </c>
      <c r="B207" s="236"/>
      <c r="C207" s="235" t="s">
        <v>52</v>
      </c>
      <c r="D207" s="237"/>
      <c r="E207" s="236"/>
      <c r="F207" s="121">
        <v>2930.5</v>
      </c>
      <c r="G207" s="121">
        <v>2500</v>
      </c>
      <c r="H207" s="121">
        <v>9400</v>
      </c>
      <c r="I207" s="121">
        <v>9400</v>
      </c>
      <c r="J207" s="121">
        <v>9400</v>
      </c>
    </row>
    <row r="208" spans="1:10" x14ac:dyDescent="0.25">
      <c r="A208" s="238" t="s">
        <v>123</v>
      </c>
      <c r="B208" s="238"/>
      <c r="C208" s="238" t="s">
        <v>53</v>
      </c>
      <c r="D208" s="238"/>
      <c r="E208" s="238"/>
      <c r="F208" s="120">
        <f>F209</f>
        <v>2248.52</v>
      </c>
      <c r="G208" s="120">
        <f>G209</f>
        <v>600</v>
      </c>
      <c r="H208" s="120">
        <f t="shared" ref="H208:J208" si="50">H209</f>
        <v>1150</v>
      </c>
      <c r="I208" s="120">
        <f t="shared" si="50"/>
        <v>1150</v>
      </c>
      <c r="J208" s="120">
        <f t="shared" si="50"/>
        <v>1150</v>
      </c>
    </row>
    <row r="209" spans="1:10" x14ac:dyDescent="0.25">
      <c r="A209" s="235">
        <v>3212</v>
      </c>
      <c r="B209" s="236"/>
      <c r="C209" s="284" t="s">
        <v>146</v>
      </c>
      <c r="D209" s="285"/>
      <c r="E209" s="286"/>
      <c r="F209" s="121">
        <v>2248.52</v>
      </c>
      <c r="G209" s="121">
        <v>600</v>
      </c>
      <c r="H209" s="121">
        <v>1150</v>
      </c>
      <c r="I209" s="121">
        <v>1150</v>
      </c>
      <c r="J209" s="121">
        <v>1150</v>
      </c>
    </row>
    <row r="210" spans="1:10" ht="21.75" customHeight="1" x14ac:dyDescent="0.25">
      <c r="A210" s="264" t="s">
        <v>168</v>
      </c>
      <c r="B210" s="264"/>
      <c r="C210" s="264" t="s">
        <v>169</v>
      </c>
      <c r="D210" s="264"/>
      <c r="E210" s="264"/>
      <c r="F210" s="118">
        <f>F211+F219+F225</f>
        <v>207546.08000000002</v>
      </c>
      <c r="G210" s="118">
        <f t="shared" ref="G210:J210" si="51">G211+G219+G225</f>
        <v>301050</v>
      </c>
      <c r="H210" s="118">
        <f t="shared" si="51"/>
        <v>302775</v>
      </c>
      <c r="I210" s="118">
        <f t="shared" si="51"/>
        <v>302775</v>
      </c>
      <c r="J210" s="118">
        <f t="shared" si="51"/>
        <v>302775</v>
      </c>
    </row>
    <row r="211" spans="1:10" x14ac:dyDescent="0.25">
      <c r="A211" s="239" t="s">
        <v>150</v>
      </c>
      <c r="B211" s="239"/>
      <c r="C211" s="240" t="s">
        <v>151</v>
      </c>
      <c r="D211" s="240"/>
      <c r="E211" s="240"/>
      <c r="F211" s="119">
        <f>F212+F216</f>
        <v>147558.08000000002</v>
      </c>
      <c r="G211" s="119">
        <f>G212+G216</f>
        <v>232114</v>
      </c>
      <c r="H211" s="119">
        <f t="shared" ref="H211:J211" si="52">H212+H216</f>
        <v>232775</v>
      </c>
      <c r="I211" s="119">
        <f t="shared" si="52"/>
        <v>232775</v>
      </c>
      <c r="J211" s="119">
        <f t="shared" si="52"/>
        <v>232775</v>
      </c>
    </row>
    <row r="212" spans="1:10" x14ac:dyDescent="0.25">
      <c r="A212" s="238">
        <v>31</v>
      </c>
      <c r="B212" s="238"/>
      <c r="C212" s="238" t="s">
        <v>47</v>
      </c>
      <c r="D212" s="238"/>
      <c r="E212" s="238"/>
      <c r="F212" s="120">
        <f>SUM(F213:F215)</f>
        <v>147475.85</v>
      </c>
      <c r="G212" s="120">
        <f>SUM(G213:G215)</f>
        <v>227614</v>
      </c>
      <c r="H212" s="120">
        <f t="shared" ref="H212:J212" si="53">SUM(H213:H215)</f>
        <v>229775</v>
      </c>
      <c r="I212" s="120">
        <f t="shared" si="53"/>
        <v>229775</v>
      </c>
      <c r="J212" s="120">
        <f t="shared" si="53"/>
        <v>229775</v>
      </c>
    </row>
    <row r="213" spans="1:10" x14ac:dyDescent="0.25">
      <c r="A213" s="235">
        <v>3111</v>
      </c>
      <c r="B213" s="236"/>
      <c r="C213" s="235" t="s">
        <v>49</v>
      </c>
      <c r="D213" s="237"/>
      <c r="E213" s="236"/>
      <c r="F213" s="121">
        <v>115776.45</v>
      </c>
      <c r="G213" s="121">
        <v>182545</v>
      </c>
      <c r="H213" s="121">
        <v>185000</v>
      </c>
      <c r="I213" s="121">
        <v>185000</v>
      </c>
      <c r="J213" s="121">
        <v>185000</v>
      </c>
    </row>
    <row r="214" spans="1:10" x14ac:dyDescent="0.25">
      <c r="A214" s="234">
        <v>3121</v>
      </c>
      <c r="B214" s="234"/>
      <c r="C214" s="234" t="s">
        <v>50</v>
      </c>
      <c r="D214" s="234"/>
      <c r="E214" s="234"/>
      <c r="F214" s="121">
        <v>12520.72</v>
      </c>
      <c r="G214" s="121">
        <v>14900</v>
      </c>
      <c r="H214" s="121">
        <v>14250</v>
      </c>
      <c r="I214" s="121">
        <v>14250</v>
      </c>
      <c r="J214" s="121">
        <v>14250</v>
      </c>
    </row>
    <row r="215" spans="1:10" x14ac:dyDescent="0.25">
      <c r="A215" s="122">
        <v>3132</v>
      </c>
      <c r="B215" s="123"/>
      <c r="C215" s="235" t="s">
        <v>52</v>
      </c>
      <c r="D215" s="237"/>
      <c r="E215" s="236"/>
      <c r="F215" s="121">
        <v>19178.68</v>
      </c>
      <c r="G215" s="121">
        <v>30169</v>
      </c>
      <c r="H215" s="121">
        <v>30525</v>
      </c>
      <c r="I215" s="121">
        <v>30525</v>
      </c>
      <c r="J215" s="121">
        <v>30525</v>
      </c>
    </row>
    <row r="216" spans="1:10" x14ac:dyDescent="0.25">
      <c r="A216" s="238" t="s">
        <v>123</v>
      </c>
      <c r="B216" s="238"/>
      <c r="C216" s="238" t="s">
        <v>53</v>
      </c>
      <c r="D216" s="238"/>
      <c r="E216" s="238"/>
      <c r="F216" s="120">
        <f>SUM(F217:F218)</f>
        <v>82.23</v>
      </c>
      <c r="G216" s="120">
        <f t="shared" ref="G216:J216" si="54">SUM(G217:G218)</f>
        <v>4500</v>
      </c>
      <c r="H216" s="120">
        <f t="shared" si="54"/>
        <v>3000</v>
      </c>
      <c r="I216" s="120">
        <f t="shared" si="54"/>
        <v>3000</v>
      </c>
      <c r="J216" s="120">
        <f t="shared" si="54"/>
        <v>3000</v>
      </c>
    </row>
    <row r="217" spans="1:10" x14ac:dyDescent="0.25">
      <c r="A217" s="235">
        <v>3212</v>
      </c>
      <c r="B217" s="236"/>
      <c r="C217" s="284" t="s">
        <v>146</v>
      </c>
      <c r="D217" s="285"/>
      <c r="E217" s="286"/>
      <c r="F217" s="121">
        <v>82.23</v>
      </c>
      <c r="G217" s="121">
        <v>2500</v>
      </c>
      <c r="H217" s="121">
        <v>2500</v>
      </c>
      <c r="I217" s="121">
        <v>2500</v>
      </c>
      <c r="J217" s="121">
        <v>2500</v>
      </c>
    </row>
    <row r="218" spans="1:10" s="107" customFormat="1" x14ac:dyDescent="0.25">
      <c r="A218" s="235">
        <v>3236</v>
      </c>
      <c r="B218" s="236"/>
      <c r="C218" s="284" t="s">
        <v>71</v>
      </c>
      <c r="D218" s="285"/>
      <c r="E218" s="286"/>
      <c r="F218" s="121">
        <v>0</v>
      </c>
      <c r="G218" s="121">
        <v>2000</v>
      </c>
      <c r="H218" s="121">
        <v>500</v>
      </c>
      <c r="I218" s="121">
        <v>500</v>
      </c>
      <c r="J218" s="121">
        <v>500</v>
      </c>
    </row>
    <row r="219" spans="1:10" x14ac:dyDescent="0.25">
      <c r="A219" s="239" t="s">
        <v>170</v>
      </c>
      <c r="B219" s="239"/>
      <c r="C219" s="240" t="s">
        <v>171</v>
      </c>
      <c r="D219" s="240"/>
      <c r="E219" s="240"/>
      <c r="F219" s="119">
        <f>F220+F223</f>
        <v>59988</v>
      </c>
      <c r="G219" s="119">
        <f>G220+G223</f>
        <v>0</v>
      </c>
      <c r="H219" s="119">
        <f t="shared" ref="H219:J219" si="55">H220+H223</f>
        <v>0</v>
      </c>
      <c r="I219" s="119">
        <f t="shared" si="55"/>
        <v>0</v>
      </c>
      <c r="J219" s="119">
        <f t="shared" si="55"/>
        <v>0</v>
      </c>
    </row>
    <row r="220" spans="1:10" x14ac:dyDescent="0.25">
      <c r="A220" s="238">
        <v>31</v>
      </c>
      <c r="B220" s="238"/>
      <c r="C220" s="238" t="s">
        <v>47</v>
      </c>
      <c r="D220" s="238"/>
      <c r="E220" s="238"/>
      <c r="F220" s="120">
        <f>SUM(F221:F222)</f>
        <v>57988</v>
      </c>
      <c r="G220" s="120">
        <f>SUM(G221:G222)</f>
        <v>0</v>
      </c>
      <c r="H220" s="120">
        <f t="shared" ref="H220:J220" si="56">SUM(H221:H222)</f>
        <v>0</v>
      </c>
      <c r="I220" s="120">
        <f t="shared" si="56"/>
        <v>0</v>
      </c>
      <c r="J220" s="120">
        <f t="shared" si="56"/>
        <v>0</v>
      </c>
    </row>
    <row r="221" spans="1:10" x14ac:dyDescent="0.25">
      <c r="A221" s="235">
        <v>3111</v>
      </c>
      <c r="B221" s="236"/>
      <c r="C221" s="235" t="s">
        <v>49</v>
      </c>
      <c r="D221" s="237"/>
      <c r="E221" s="236"/>
      <c r="F221" s="121">
        <v>49840</v>
      </c>
      <c r="G221" s="121">
        <v>0</v>
      </c>
      <c r="H221" s="121">
        <v>0</v>
      </c>
      <c r="I221" s="121">
        <v>0</v>
      </c>
      <c r="J221" s="121">
        <v>0</v>
      </c>
    </row>
    <row r="222" spans="1:10" x14ac:dyDescent="0.25">
      <c r="A222" s="235">
        <v>3132</v>
      </c>
      <c r="B222" s="236"/>
      <c r="C222" s="235" t="s">
        <v>52</v>
      </c>
      <c r="D222" s="237"/>
      <c r="E222" s="236"/>
      <c r="F222" s="121">
        <v>8148</v>
      </c>
      <c r="G222" s="121">
        <v>0</v>
      </c>
      <c r="H222" s="121">
        <v>0</v>
      </c>
      <c r="I222" s="121">
        <v>0</v>
      </c>
      <c r="J222" s="121">
        <v>0</v>
      </c>
    </row>
    <row r="223" spans="1:10" x14ac:dyDescent="0.25">
      <c r="A223" s="287" t="s">
        <v>123</v>
      </c>
      <c r="B223" s="287"/>
      <c r="C223" s="287" t="s">
        <v>53</v>
      </c>
      <c r="D223" s="287"/>
      <c r="E223" s="287"/>
      <c r="F223" s="129">
        <f>F224</f>
        <v>2000</v>
      </c>
      <c r="G223" s="129">
        <f>G224</f>
        <v>0</v>
      </c>
      <c r="H223" s="129">
        <f t="shared" ref="H223:J223" si="57">H224</f>
        <v>0</v>
      </c>
      <c r="I223" s="129">
        <f t="shared" si="57"/>
        <v>0</v>
      </c>
      <c r="J223" s="129">
        <f t="shared" si="57"/>
        <v>0</v>
      </c>
    </row>
    <row r="224" spans="1:10" x14ac:dyDescent="0.25">
      <c r="A224" s="235">
        <v>3212</v>
      </c>
      <c r="B224" s="236"/>
      <c r="C224" s="284" t="s">
        <v>146</v>
      </c>
      <c r="D224" s="285"/>
      <c r="E224" s="286"/>
      <c r="F224" s="121">
        <v>2000</v>
      </c>
      <c r="G224" s="121">
        <v>0</v>
      </c>
      <c r="H224" s="121">
        <v>0</v>
      </c>
      <c r="I224" s="121">
        <v>0</v>
      </c>
      <c r="J224" s="121">
        <v>0</v>
      </c>
    </row>
    <row r="225" spans="1:10" s="107" customFormat="1" x14ac:dyDescent="0.25">
      <c r="A225" s="239" t="s">
        <v>189</v>
      </c>
      <c r="B225" s="239"/>
      <c r="C225" s="240" t="s">
        <v>190</v>
      </c>
      <c r="D225" s="240"/>
      <c r="E225" s="240"/>
      <c r="F225" s="119">
        <f>F226+F229</f>
        <v>0</v>
      </c>
      <c r="G225" s="119">
        <f>G226+G229</f>
        <v>68936</v>
      </c>
      <c r="H225" s="119">
        <f t="shared" ref="H225:J225" si="58">H226+H229</f>
        <v>70000</v>
      </c>
      <c r="I225" s="119">
        <f t="shared" si="58"/>
        <v>70000</v>
      </c>
      <c r="J225" s="119">
        <f t="shared" si="58"/>
        <v>70000</v>
      </c>
    </row>
    <row r="226" spans="1:10" s="107" customFormat="1" x14ac:dyDescent="0.25">
      <c r="A226" s="238">
        <v>31</v>
      </c>
      <c r="B226" s="238"/>
      <c r="C226" s="238" t="s">
        <v>47</v>
      </c>
      <c r="D226" s="238"/>
      <c r="E226" s="238"/>
      <c r="F226" s="120">
        <f>SUM(F227:F228)</f>
        <v>0</v>
      </c>
      <c r="G226" s="120">
        <f>SUM(G227:G228)</f>
        <v>66936</v>
      </c>
      <c r="H226" s="120">
        <f t="shared" ref="H226:J226" si="59">SUM(H227:H228)</f>
        <v>70000</v>
      </c>
      <c r="I226" s="120">
        <f t="shared" si="59"/>
        <v>70000</v>
      </c>
      <c r="J226" s="120">
        <f t="shared" si="59"/>
        <v>70000</v>
      </c>
    </row>
    <row r="227" spans="1:10" s="107" customFormat="1" x14ac:dyDescent="0.25">
      <c r="A227" s="235">
        <v>3111</v>
      </c>
      <c r="B227" s="236"/>
      <c r="C227" s="235" t="s">
        <v>49</v>
      </c>
      <c r="D227" s="237"/>
      <c r="E227" s="236"/>
      <c r="F227" s="121">
        <v>0</v>
      </c>
      <c r="G227" s="121">
        <v>57456</v>
      </c>
      <c r="H227" s="121">
        <v>60000</v>
      </c>
      <c r="I227" s="121">
        <v>60000</v>
      </c>
      <c r="J227" s="121">
        <v>60000</v>
      </c>
    </row>
    <row r="228" spans="1:10" s="107" customFormat="1" x14ac:dyDescent="0.25">
      <c r="A228" s="235">
        <v>3132</v>
      </c>
      <c r="B228" s="236"/>
      <c r="C228" s="235" t="s">
        <v>52</v>
      </c>
      <c r="D228" s="237"/>
      <c r="E228" s="236"/>
      <c r="F228" s="121">
        <v>0</v>
      </c>
      <c r="G228" s="121">
        <v>9480</v>
      </c>
      <c r="H228" s="121">
        <v>10000</v>
      </c>
      <c r="I228" s="121">
        <v>10000</v>
      </c>
      <c r="J228" s="121">
        <v>10000</v>
      </c>
    </row>
    <row r="229" spans="1:10" s="107" customFormat="1" x14ac:dyDescent="0.25">
      <c r="A229" s="287" t="s">
        <v>123</v>
      </c>
      <c r="B229" s="287"/>
      <c r="C229" s="287" t="s">
        <v>53</v>
      </c>
      <c r="D229" s="287"/>
      <c r="E229" s="287"/>
      <c r="F229" s="129">
        <f>F230</f>
        <v>0</v>
      </c>
      <c r="G229" s="129">
        <f>G230</f>
        <v>2000</v>
      </c>
      <c r="H229" s="129">
        <f t="shared" ref="H229:J229" si="60">H230</f>
        <v>0</v>
      </c>
      <c r="I229" s="129">
        <f t="shared" si="60"/>
        <v>0</v>
      </c>
      <c r="J229" s="129">
        <f t="shared" si="60"/>
        <v>0</v>
      </c>
    </row>
    <row r="230" spans="1:10" s="107" customFormat="1" x14ac:dyDescent="0.25">
      <c r="A230" s="235">
        <v>3212</v>
      </c>
      <c r="B230" s="236"/>
      <c r="C230" s="284" t="s">
        <v>146</v>
      </c>
      <c r="D230" s="285"/>
      <c r="E230" s="286"/>
      <c r="F230" s="121">
        <v>0</v>
      </c>
      <c r="G230" s="121">
        <v>2000</v>
      </c>
      <c r="H230" s="121">
        <v>0</v>
      </c>
      <c r="I230" s="121">
        <v>0</v>
      </c>
      <c r="J230" s="121">
        <v>0</v>
      </c>
    </row>
    <row r="231" spans="1:10" ht="22.5" customHeight="1" x14ac:dyDescent="0.25">
      <c r="A231" s="264" t="s">
        <v>172</v>
      </c>
      <c r="B231" s="264"/>
      <c r="C231" s="264" t="s">
        <v>173</v>
      </c>
      <c r="D231" s="264"/>
      <c r="E231" s="264"/>
      <c r="F231" s="118">
        <f>F232+F235</f>
        <v>43962.85</v>
      </c>
      <c r="G231" s="118">
        <f t="shared" ref="G231:J231" si="61">G232+G235</f>
        <v>45000</v>
      </c>
      <c r="H231" s="118">
        <f t="shared" si="61"/>
        <v>51000</v>
      </c>
      <c r="I231" s="118">
        <f t="shared" si="61"/>
        <v>51000</v>
      </c>
      <c r="J231" s="118">
        <f t="shared" si="61"/>
        <v>51000</v>
      </c>
    </row>
    <row r="232" spans="1:10" s="107" customFormat="1" ht="20.25" customHeight="1" x14ac:dyDescent="0.25">
      <c r="A232" s="265" t="s">
        <v>218</v>
      </c>
      <c r="B232" s="266"/>
      <c r="C232" s="240" t="s">
        <v>219</v>
      </c>
      <c r="D232" s="240"/>
      <c r="E232" s="240"/>
      <c r="F232" s="119">
        <f t="shared" ref="F232:J233" si="62">F233</f>
        <v>0</v>
      </c>
      <c r="G232" s="119">
        <f t="shared" si="62"/>
        <v>0</v>
      </c>
      <c r="H232" s="119">
        <f t="shared" si="62"/>
        <v>51000</v>
      </c>
      <c r="I232" s="119">
        <f t="shared" si="62"/>
        <v>51000</v>
      </c>
      <c r="J232" s="119">
        <f t="shared" si="62"/>
        <v>51000</v>
      </c>
    </row>
    <row r="233" spans="1:10" s="107" customFormat="1" ht="15" customHeight="1" x14ac:dyDescent="0.25">
      <c r="A233" s="238">
        <v>42</v>
      </c>
      <c r="B233" s="238"/>
      <c r="C233" s="231" t="s">
        <v>89</v>
      </c>
      <c r="D233" s="233"/>
      <c r="E233" s="232"/>
      <c r="F233" s="128">
        <f t="shared" si="62"/>
        <v>0</v>
      </c>
      <c r="G233" s="128">
        <f t="shared" si="62"/>
        <v>0</v>
      </c>
      <c r="H233" s="128">
        <f t="shared" si="62"/>
        <v>51000</v>
      </c>
      <c r="I233" s="128">
        <f t="shared" si="62"/>
        <v>51000</v>
      </c>
      <c r="J233" s="128">
        <f t="shared" si="62"/>
        <v>51000</v>
      </c>
    </row>
    <row r="234" spans="1:10" s="107" customFormat="1" ht="15" customHeight="1" x14ac:dyDescent="0.25">
      <c r="A234" s="235">
        <v>4241</v>
      </c>
      <c r="B234" s="236"/>
      <c r="C234" s="235" t="s">
        <v>175</v>
      </c>
      <c r="D234" s="237"/>
      <c r="E234" s="236"/>
      <c r="F234" s="121">
        <v>0</v>
      </c>
      <c r="G234" s="121">
        <v>0</v>
      </c>
      <c r="H234" s="184">
        <v>51000</v>
      </c>
      <c r="I234" s="184">
        <v>51000</v>
      </c>
      <c r="J234" s="184">
        <v>51000</v>
      </c>
    </row>
    <row r="235" spans="1:10" x14ac:dyDescent="0.25">
      <c r="A235" s="239" t="s">
        <v>174</v>
      </c>
      <c r="B235" s="239"/>
      <c r="C235" s="240" t="s">
        <v>157</v>
      </c>
      <c r="D235" s="240"/>
      <c r="E235" s="240"/>
      <c r="F235" s="119">
        <f t="shared" ref="F235:J236" si="63">F236</f>
        <v>43962.85</v>
      </c>
      <c r="G235" s="119">
        <f t="shared" si="63"/>
        <v>45000</v>
      </c>
      <c r="H235" s="119">
        <f t="shared" si="63"/>
        <v>0</v>
      </c>
      <c r="I235" s="119">
        <f t="shared" si="63"/>
        <v>0</v>
      </c>
      <c r="J235" s="119">
        <f t="shared" si="63"/>
        <v>0</v>
      </c>
    </row>
    <row r="236" spans="1:10" x14ac:dyDescent="0.25">
      <c r="A236" s="238">
        <v>42</v>
      </c>
      <c r="B236" s="238"/>
      <c r="C236" s="231" t="s">
        <v>89</v>
      </c>
      <c r="D236" s="233"/>
      <c r="E236" s="232"/>
      <c r="F236" s="128">
        <f t="shared" si="63"/>
        <v>43962.85</v>
      </c>
      <c r="G236" s="128">
        <f t="shared" si="63"/>
        <v>45000</v>
      </c>
      <c r="H236" s="128">
        <f t="shared" si="63"/>
        <v>0</v>
      </c>
      <c r="I236" s="128">
        <f t="shared" si="63"/>
        <v>0</v>
      </c>
      <c r="J236" s="128">
        <f t="shared" si="63"/>
        <v>0</v>
      </c>
    </row>
    <row r="237" spans="1:10" x14ac:dyDescent="0.25">
      <c r="A237" s="235">
        <v>4241</v>
      </c>
      <c r="B237" s="236"/>
      <c r="C237" s="235" t="s">
        <v>175</v>
      </c>
      <c r="D237" s="237"/>
      <c r="E237" s="236"/>
      <c r="F237" s="121">
        <v>43962.85</v>
      </c>
      <c r="G237" s="121">
        <v>45000</v>
      </c>
      <c r="H237" s="121">
        <v>0</v>
      </c>
      <c r="I237" s="121">
        <v>0</v>
      </c>
      <c r="J237" s="121">
        <v>0</v>
      </c>
    </row>
    <row r="238" spans="1:10" ht="22.5" customHeight="1" x14ac:dyDescent="0.25">
      <c r="A238" s="264" t="s">
        <v>176</v>
      </c>
      <c r="B238" s="264"/>
      <c r="C238" s="264" t="s">
        <v>177</v>
      </c>
      <c r="D238" s="264"/>
      <c r="E238" s="264"/>
      <c r="F238" s="118">
        <f>F239+F242+F245</f>
        <v>5795.08</v>
      </c>
      <c r="G238" s="118">
        <f t="shared" ref="G238:J238" si="64">G239+G242+G245</f>
        <v>5800</v>
      </c>
      <c r="H238" s="118">
        <f t="shared" si="64"/>
        <v>6600</v>
      </c>
      <c r="I238" s="118">
        <f t="shared" si="64"/>
        <v>6600</v>
      </c>
      <c r="J238" s="118">
        <f t="shared" si="64"/>
        <v>6600</v>
      </c>
    </row>
    <row r="239" spans="1:10" x14ac:dyDescent="0.25">
      <c r="A239" s="239" t="s">
        <v>178</v>
      </c>
      <c r="B239" s="239"/>
      <c r="C239" s="240" t="s">
        <v>179</v>
      </c>
      <c r="D239" s="240"/>
      <c r="E239" s="240"/>
      <c r="F239" s="119">
        <f>F240</f>
        <v>0</v>
      </c>
      <c r="G239" s="119">
        <f>G240</f>
        <v>275</v>
      </c>
      <c r="H239" s="119">
        <f t="shared" ref="H239:J240" si="65">H240</f>
        <v>0</v>
      </c>
      <c r="I239" s="119">
        <f t="shared" si="65"/>
        <v>0</v>
      </c>
      <c r="J239" s="119">
        <f t="shared" si="65"/>
        <v>0</v>
      </c>
    </row>
    <row r="240" spans="1:10" x14ac:dyDescent="0.25">
      <c r="A240" s="238" t="s">
        <v>123</v>
      </c>
      <c r="B240" s="238"/>
      <c r="C240" s="238" t="s">
        <v>53</v>
      </c>
      <c r="D240" s="238"/>
      <c r="E240" s="238"/>
      <c r="F240" s="128">
        <f>F241</f>
        <v>0</v>
      </c>
      <c r="G240" s="128">
        <f>G241</f>
        <v>275</v>
      </c>
      <c r="H240" s="128">
        <f t="shared" si="65"/>
        <v>0</v>
      </c>
      <c r="I240" s="128">
        <f t="shared" si="65"/>
        <v>0</v>
      </c>
      <c r="J240" s="128">
        <f t="shared" si="65"/>
        <v>0</v>
      </c>
    </row>
    <row r="241" spans="1:10" x14ac:dyDescent="0.25">
      <c r="A241" s="235">
        <v>3222</v>
      </c>
      <c r="B241" s="236"/>
      <c r="C241" s="235" t="s">
        <v>60</v>
      </c>
      <c r="D241" s="237"/>
      <c r="E241" s="236"/>
      <c r="F241" s="121">
        <v>0</v>
      </c>
      <c r="G241" s="121">
        <v>275</v>
      </c>
      <c r="H241" s="121">
        <v>0</v>
      </c>
      <c r="I241" s="121">
        <v>0</v>
      </c>
      <c r="J241" s="121">
        <v>0</v>
      </c>
    </row>
    <row r="242" spans="1:10" x14ac:dyDescent="0.25">
      <c r="A242" s="239" t="s">
        <v>170</v>
      </c>
      <c r="B242" s="239"/>
      <c r="C242" s="240" t="s">
        <v>171</v>
      </c>
      <c r="D242" s="240"/>
      <c r="E242" s="240"/>
      <c r="F242" s="119">
        <f>F243</f>
        <v>5795.08</v>
      </c>
      <c r="G242" s="119">
        <f>G243</f>
        <v>0</v>
      </c>
      <c r="H242" s="119">
        <f t="shared" ref="H242:J246" si="66">H243</f>
        <v>0</v>
      </c>
      <c r="I242" s="119">
        <f t="shared" si="66"/>
        <v>0</v>
      </c>
      <c r="J242" s="119">
        <f t="shared" si="66"/>
        <v>0</v>
      </c>
    </row>
    <row r="243" spans="1:10" ht="19.5" customHeight="1" x14ac:dyDescent="0.25">
      <c r="A243" s="231" t="s">
        <v>152</v>
      </c>
      <c r="B243" s="232"/>
      <c r="C243" s="231" t="s">
        <v>83</v>
      </c>
      <c r="D243" s="233"/>
      <c r="E243" s="232"/>
      <c r="F243" s="128">
        <f>F244</f>
        <v>5795.08</v>
      </c>
      <c r="G243" s="128">
        <f>G244</f>
        <v>0</v>
      </c>
      <c r="H243" s="128">
        <f t="shared" si="66"/>
        <v>0</v>
      </c>
      <c r="I243" s="128">
        <f t="shared" si="66"/>
        <v>0</v>
      </c>
      <c r="J243" s="128">
        <f t="shared" si="66"/>
        <v>0</v>
      </c>
    </row>
    <row r="244" spans="1:10" x14ac:dyDescent="0.25">
      <c r="A244" s="235">
        <v>3722</v>
      </c>
      <c r="B244" s="236"/>
      <c r="C244" s="235" t="s">
        <v>85</v>
      </c>
      <c r="D244" s="237"/>
      <c r="E244" s="236"/>
      <c r="F244" s="130">
        <v>5795.08</v>
      </c>
      <c r="G244" s="130">
        <v>0</v>
      </c>
      <c r="H244" s="130">
        <v>0</v>
      </c>
      <c r="I244" s="130">
        <v>0</v>
      </c>
      <c r="J244" s="130">
        <v>0</v>
      </c>
    </row>
    <row r="245" spans="1:10" s="107" customFormat="1" x14ac:dyDescent="0.25">
      <c r="A245" s="239" t="s">
        <v>189</v>
      </c>
      <c r="B245" s="239"/>
      <c r="C245" s="240" t="s">
        <v>190</v>
      </c>
      <c r="D245" s="240"/>
      <c r="E245" s="240"/>
      <c r="F245" s="119">
        <f>F246</f>
        <v>0</v>
      </c>
      <c r="G245" s="119">
        <f>G246</f>
        <v>5525</v>
      </c>
      <c r="H245" s="119">
        <f t="shared" si="66"/>
        <v>6600</v>
      </c>
      <c r="I245" s="119">
        <f t="shared" si="66"/>
        <v>6600</v>
      </c>
      <c r="J245" s="119">
        <f t="shared" si="66"/>
        <v>6600</v>
      </c>
    </row>
    <row r="246" spans="1:10" s="107" customFormat="1" ht="15" customHeight="1" x14ac:dyDescent="0.25">
      <c r="A246" s="238" t="s">
        <v>123</v>
      </c>
      <c r="B246" s="238"/>
      <c r="C246" s="238" t="s">
        <v>53</v>
      </c>
      <c r="D246" s="238"/>
      <c r="E246" s="238"/>
      <c r="F246" s="128">
        <f>F247</f>
        <v>0</v>
      </c>
      <c r="G246" s="128">
        <f>G247</f>
        <v>5525</v>
      </c>
      <c r="H246" s="128">
        <f t="shared" si="66"/>
        <v>6600</v>
      </c>
      <c r="I246" s="128">
        <f t="shared" si="66"/>
        <v>6600</v>
      </c>
      <c r="J246" s="128">
        <f t="shared" si="66"/>
        <v>6600</v>
      </c>
    </row>
    <row r="247" spans="1:10" s="107" customFormat="1" ht="15" customHeight="1" x14ac:dyDescent="0.25">
      <c r="A247" s="235">
        <v>3222</v>
      </c>
      <c r="B247" s="236"/>
      <c r="C247" s="235" t="s">
        <v>60</v>
      </c>
      <c r="D247" s="237"/>
      <c r="E247" s="236"/>
      <c r="F247" s="130">
        <v>0</v>
      </c>
      <c r="G247" s="130">
        <v>5525</v>
      </c>
      <c r="H247" s="184">
        <v>6600</v>
      </c>
      <c r="I247" s="184">
        <v>6600</v>
      </c>
      <c r="J247" s="184">
        <v>6600</v>
      </c>
    </row>
    <row r="248" spans="1:10" ht="22.5" customHeight="1" x14ac:dyDescent="0.25">
      <c r="A248" s="264" t="s">
        <v>180</v>
      </c>
      <c r="B248" s="264"/>
      <c r="C248" s="264" t="s">
        <v>181</v>
      </c>
      <c r="D248" s="264"/>
      <c r="E248" s="264"/>
      <c r="F248" s="118">
        <f>F249+F252</f>
        <v>157244.4</v>
      </c>
      <c r="G248" s="118">
        <f t="shared" ref="G248:J248" si="67">G249+G252</f>
        <v>180000</v>
      </c>
      <c r="H248" s="118">
        <f t="shared" si="67"/>
        <v>165000</v>
      </c>
      <c r="I248" s="118">
        <f t="shared" si="67"/>
        <v>165000</v>
      </c>
      <c r="J248" s="118">
        <f t="shared" si="67"/>
        <v>165000</v>
      </c>
    </row>
    <row r="249" spans="1:10" s="107" customFormat="1" ht="22.5" customHeight="1" x14ac:dyDescent="0.25">
      <c r="A249" s="265" t="s">
        <v>218</v>
      </c>
      <c r="B249" s="266"/>
      <c r="C249" s="240" t="s">
        <v>219</v>
      </c>
      <c r="D249" s="240"/>
      <c r="E249" s="240"/>
      <c r="F249" s="119">
        <f t="shared" ref="F249:J250" si="68">F250</f>
        <v>0</v>
      </c>
      <c r="G249" s="119">
        <f t="shared" si="68"/>
        <v>0</v>
      </c>
      <c r="H249" s="119">
        <f t="shared" si="68"/>
        <v>165000</v>
      </c>
      <c r="I249" s="119">
        <f t="shared" si="68"/>
        <v>165000</v>
      </c>
      <c r="J249" s="119">
        <f t="shared" si="68"/>
        <v>165000</v>
      </c>
    </row>
    <row r="250" spans="1:10" s="107" customFormat="1" ht="22.5" customHeight="1" x14ac:dyDescent="0.25">
      <c r="A250" s="231">
        <v>32</v>
      </c>
      <c r="B250" s="232"/>
      <c r="C250" s="231" t="s">
        <v>53</v>
      </c>
      <c r="D250" s="233"/>
      <c r="E250" s="232"/>
      <c r="F250" s="128">
        <f t="shared" si="68"/>
        <v>0</v>
      </c>
      <c r="G250" s="128">
        <f t="shared" si="68"/>
        <v>0</v>
      </c>
      <c r="H250" s="128">
        <f t="shared" si="68"/>
        <v>165000</v>
      </c>
      <c r="I250" s="128">
        <f t="shared" si="68"/>
        <v>165000</v>
      </c>
      <c r="J250" s="128">
        <f t="shared" si="68"/>
        <v>165000</v>
      </c>
    </row>
    <row r="251" spans="1:10" s="107" customFormat="1" ht="22.5" customHeight="1" x14ac:dyDescent="0.25">
      <c r="A251" s="235">
        <v>3222</v>
      </c>
      <c r="B251" s="236"/>
      <c r="C251" s="235" t="s">
        <v>60</v>
      </c>
      <c r="D251" s="237"/>
      <c r="E251" s="236"/>
      <c r="F251" s="121">
        <v>0</v>
      </c>
      <c r="G251" s="121">
        <v>0</v>
      </c>
      <c r="H251" s="184">
        <v>165000</v>
      </c>
      <c r="I251" s="184">
        <v>165000</v>
      </c>
      <c r="J251" s="184">
        <v>165000</v>
      </c>
    </row>
    <row r="252" spans="1:10" x14ac:dyDescent="0.25">
      <c r="A252" s="239" t="s">
        <v>174</v>
      </c>
      <c r="B252" s="239"/>
      <c r="C252" s="240" t="s">
        <v>157</v>
      </c>
      <c r="D252" s="240"/>
      <c r="E252" s="240"/>
      <c r="F252" s="119">
        <f t="shared" ref="F252:J253" si="69">F253</f>
        <v>157244.4</v>
      </c>
      <c r="G252" s="119">
        <f t="shared" si="69"/>
        <v>180000</v>
      </c>
      <c r="H252" s="119">
        <f t="shared" si="69"/>
        <v>0</v>
      </c>
      <c r="I252" s="119">
        <f t="shared" si="69"/>
        <v>0</v>
      </c>
      <c r="J252" s="119">
        <f t="shared" si="69"/>
        <v>0</v>
      </c>
    </row>
    <row r="253" spans="1:10" x14ac:dyDescent="0.25">
      <c r="A253" s="231">
        <v>32</v>
      </c>
      <c r="B253" s="232"/>
      <c r="C253" s="231" t="s">
        <v>53</v>
      </c>
      <c r="D253" s="233"/>
      <c r="E253" s="232"/>
      <c r="F253" s="128">
        <f t="shared" si="69"/>
        <v>157244.4</v>
      </c>
      <c r="G253" s="128">
        <f t="shared" si="69"/>
        <v>180000</v>
      </c>
      <c r="H253" s="128">
        <f t="shared" si="69"/>
        <v>0</v>
      </c>
      <c r="I253" s="128">
        <f t="shared" si="69"/>
        <v>0</v>
      </c>
      <c r="J253" s="128">
        <f t="shared" si="69"/>
        <v>0</v>
      </c>
    </row>
    <row r="254" spans="1:10" x14ac:dyDescent="0.25">
      <c r="A254" s="235">
        <v>3222</v>
      </c>
      <c r="B254" s="236"/>
      <c r="C254" s="235" t="s">
        <v>60</v>
      </c>
      <c r="D254" s="237"/>
      <c r="E254" s="236"/>
      <c r="F254" s="130">
        <v>157244.4</v>
      </c>
      <c r="G254" s="130">
        <v>180000</v>
      </c>
      <c r="H254" s="130">
        <v>0</v>
      </c>
      <c r="I254" s="130">
        <v>0</v>
      </c>
      <c r="J254" s="130">
        <v>0</v>
      </c>
    </row>
    <row r="255" spans="1:10" ht="27" customHeight="1" x14ac:dyDescent="0.25">
      <c r="A255" s="261" t="s">
        <v>182</v>
      </c>
      <c r="B255" s="262"/>
      <c r="C255" s="262"/>
      <c r="D255" s="262"/>
      <c r="E255" s="263"/>
      <c r="F255" s="131">
        <f t="shared" ref="F255:J257" si="70">F256</f>
        <v>27000.000000000004</v>
      </c>
      <c r="G255" s="131">
        <f t="shared" si="70"/>
        <v>30000</v>
      </c>
      <c r="H255" s="131">
        <f t="shared" si="70"/>
        <v>33000</v>
      </c>
      <c r="I255" s="131">
        <f t="shared" si="70"/>
        <v>33000</v>
      </c>
      <c r="J255" s="131">
        <f t="shared" si="70"/>
        <v>33000</v>
      </c>
    </row>
    <row r="256" spans="1:10" ht="24" customHeight="1" x14ac:dyDescent="0.25">
      <c r="A256" s="264" t="s">
        <v>183</v>
      </c>
      <c r="B256" s="264"/>
      <c r="C256" s="264" t="s">
        <v>184</v>
      </c>
      <c r="D256" s="264"/>
      <c r="E256" s="264"/>
      <c r="F256" s="118">
        <f>F257+F263</f>
        <v>27000.000000000004</v>
      </c>
      <c r="G256" s="118">
        <f t="shared" ref="G256:J256" si="71">G257+G263</f>
        <v>30000</v>
      </c>
      <c r="H256" s="118">
        <f t="shared" si="71"/>
        <v>33000</v>
      </c>
      <c r="I256" s="118">
        <f t="shared" si="71"/>
        <v>33000</v>
      </c>
      <c r="J256" s="118">
        <f t="shared" si="71"/>
        <v>33000</v>
      </c>
    </row>
    <row r="257" spans="1:10" x14ac:dyDescent="0.25">
      <c r="A257" s="239" t="s">
        <v>121</v>
      </c>
      <c r="B257" s="239"/>
      <c r="C257" s="240" t="s">
        <v>122</v>
      </c>
      <c r="D257" s="240"/>
      <c r="E257" s="240"/>
      <c r="F257" s="119">
        <f>F258</f>
        <v>27000.000000000004</v>
      </c>
      <c r="G257" s="119">
        <f>G258</f>
        <v>30000</v>
      </c>
      <c r="H257" s="119">
        <f t="shared" si="70"/>
        <v>0</v>
      </c>
      <c r="I257" s="119">
        <f t="shared" si="70"/>
        <v>0</v>
      </c>
      <c r="J257" s="119">
        <f t="shared" si="70"/>
        <v>0</v>
      </c>
    </row>
    <row r="258" spans="1:10" x14ac:dyDescent="0.25">
      <c r="A258" s="231">
        <v>42</v>
      </c>
      <c r="B258" s="232"/>
      <c r="C258" s="288" t="s">
        <v>185</v>
      </c>
      <c r="D258" s="289"/>
      <c r="E258" s="290"/>
      <c r="F258" s="128">
        <f>SUM(F259:F262)</f>
        <v>27000.000000000004</v>
      </c>
      <c r="G258" s="128">
        <f>SUM(G259:G262)</f>
        <v>30000</v>
      </c>
      <c r="H258" s="128">
        <f t="shared" ref="H258:J258" si="72">SUM(H259:H262)</f>
        <v>0</v>
      </c>
      <c r="I258" s="128">
        <f t="shared" si="72"/>
        <v>0</v>
      </c>
      <c r="J258" s="128">
        <f t="shared" si="72"/>
        <v>0</v>
      </c>
    </row>
    <row r="259" spans="1:10" x14ac:dyDescent="0.25">
      <c r="A259" s="235">
        <v>4221</v>
      </c>
      <c r="B259" s="236"/>
      <c r="C259" s="234" t="s">
        <v>91</v>
      </c>
      <c r="D259" s="234"/>
      <c r="E259" s="234"/>
      <c r="F259" s="121">
        <v>25090.880000000001</v>
      </c>
      <c r="G259" s="121">
        <v>24700</v>
      </c>
      <c r="H259" s="121">
        <v>0</v>
      </c>
      <c r="I259" s="121">
        <v>0</v>
      </c>
      <c r="J259" s="121">
        <v>0</v>
      </c>
    </row>
    <row r="260" spans="1:10" x14ac:dyDescent="0.25">
      <c r="A260" s="235">
        <v>4223</v>
      </c>
      <c r="B260" s="236"/>
      <c r="C260" s="234" t="s">
        <v>93</v>
      </c>
      <c r="D260" s="234"/>
      <c r="E260" s="234"/>
      <c r="F260" s="121">
        <v>1173.75</v>
      </c>
      <c r="G260" s="121">
        <v>5000</v>
      </c>
      <c r="H260" s="121">
        <v>0</v>
      </c>
      <c r="I260" s="121">
        <v>0</v>
      </c>
      <c r="J260" s="121">
        <v>0</v>
      </c>
    </row>
    <row r="261" spans="1:10" x14ac:dyDescent="0.25">
      <c r="A261" s="122">
        <v>4227</v>
      </c>
      <c r="B261" s="123"/>
      <c r="C261" s="235" t="s">
        <v>95</v>
      </c>
      <c r="D261" s="237"/>
      <c r="E261" s="236"/>
      <c r="F261" s="121">
        <v>119.99</v>
      </c>
      <c r="G261" s="121">
        <v>0</v>
      </c>
      <c r="H261" s="121">
        <v>0</v>
      </c>
      <c r="I261" s="121">
        <v>0</v>
      </c>
      <c r="J261" s="121">
        <v>0</v>
      </c>
    </row>
    <row r="262" spans="1:10" x14ac:dyDescent="0.25">
      <c r="A262" s="235">
        <v>4241</v>
      </c>
      <c r="B262" s="236"/>
      <c r="C262" s="234" t="s">
        <v>175</v>
      </c>
      <c r="D262" s="234"/>
      <c r="E262" s="234"/>
      <c r="F262" s="121">
        <v>615.38</v>
      </c>
      <c r="G262" s="121">
        <v>300</v>
      </c>
      <c r="H262" s="121">
        <v>0</v>
      </c>
      <c r="I262" s="121">
        <v>0</v>
      </c>
      <c r="J262" s="121">
        <v>0</v>
      </c>
    </row>
    <row r="263" spans="1:10" s="107" customFormat="1" ht="24.75" customHeight="1" x14ac:dyDescent="0.25">
      <c r="A263" s="239" t="s">
        <v>218</v>
      </c>
      <c r="B263" s="239"/>
      <c r="C263" s="240" t="s">
        <v>219</v>
      </c>
      <c r="D263" s="240"/>
      <c r="E263" s="240"/>
      <c r="F263" s="119">
        <f>F264</f>
        <v>0</v>
      </c>
      <c r="G263" s="119">
        <f>G264</f>
        <v>0</v>
      </c>
      <c r="H263" s="119">
        <f t="shared" ref="H263:J263" si="73">H264</f>
        <v>33000</v>
      </c>
      <c r="I263" s="119">
        <f t="shared" si="73"/>
        <v>33000</v>
      </c>
      <c r="J263" s="119">
        <f t="shared" si="73"/>
        <v>33000</v>
      </c>
    </row>
    <row r="264" spans="1:10" s="107" customFormat="1" x14ac:dyDescent="0.25">
      <c r="A264" s="231">
        <v>42</v>
      </c>
      <c r="B264" s="232"/>
      <c r="C264" s="288" t="s">
        <v>185</v>
      </c>
      <c r="D264" s="289"/>
      <c r="E264" s="290"/>
      <c r="F264" s="128">
        <f>SUM(F265:F267)</f>
        <v>0</v>
      </c>
      <c r="G264" s="128">
        <f>SUM(G265:G267)</f>
        <v>0</v>
      </c>
      <c r="H264" s="128">
        <f>SUM(H265:H267)</f>
        <v>33000</v>
      </c>
      <c r="I264" s="128">
        <f>SUM(I265:I267)</f>
        <v>33000</v>
      </c>
      <c r="J264" s="128">
        <f>SUM(J265:J267)</f>
        <v>33000</v>
      </c>
    </row>
    <row r="265" spans="1:10" s="107" customFormat="1" x14ac:dyDescent="0.25">
      <c r="A265" s="235">
        <v>4221</v>
      </c>
      <c r="B265" s="236"/>
      <c r="C265" s="234" t="s">
        <v>91</v>
      </c>
      <c r="D265" s="234"/>
      <c r="E265" s="234"/>
      <c r="F265" s="121">
        <v>0</v>
      </c>
      <c r="G265" s="121">
        <v>0</v>
      </c>
      <c r="H265" s="184">
        <v>25000</v>
      </c>
      <c r="I265" s="184">
        <v>25000</v>
      </c>
      <c r="J265" s="184">
        <v>25000</v>
      </c>
    </row>
    <row r="266" spans="1:10" s="107" customFormat="1" x14ac:dyDescent="0.25">
      <c r="A266" s="235">
        <v>4223</v>
      </c>
      <c r="B266" s="236"/>
      <c r="C266" s="234" t="s">
        <v>93</v>
      </c>
      <c r="D266" s="234"/>
      <c r="E266" s="234"/>
      <c r="F266" s="121">
        <v>0</v>
      </c>
      <c r="G266" s="121">
        <v>0</v>
      </c>
      <c r="H266" s="184">
        <v>5000</v>
      </c>
      <c r="I266" s="184">
        <v>5000</v>
      </c>
      <c r="J266" s="184">
        <v>5000</v>
      </c>
    </row>
    <row r="267" spans="1:10" s="107" customFormat="1" x14ac:dyDescent="0.25">
      <c r="A267" s="235">
        <v>4241</v>
      </c>
      <c r="B267" s="236"/>
      <c r="C267" s="234" t="s">
        <v>175</v>
      </c>
      <c r="D267" s="234"/>
      <c r="E267" s="234"/>
      <c r="F267" s="121">
        <v>0</v>
      </c>
      <c r="G267" s="121">
        <v>0</v>
      </c>
      <c r="H267" s="184">
        <v>3000</v>
      </c>
      <c r="I267" s="184">
        <v>3000</v>
      </c>
      <c r="J267" s="184">
        <v>3000</v>
      </c>
    </row>
    <row r="268" spans="1:10" ht="29.25" customHeight="1" x14ac:dyDescent="0.25">
      <c r="A268" s="261" t="s">
        <v>186</v>
      </c>
      <c r="B268" s="262"/>
      <c r="C268" s="262"/>
      <c r="D268" s="262"/>
      <c r="E268" s="263"/>
      <c r="F268" s="117">
        <f>F269</f>
        <v>10813.02</v>
      </c>
      <c r="G268" s="117">
        <f t="shared" ref="G268:J268" si="74">G269</f>
        <v>4900</v>
      </c>
      <c r="H268" s="117">
        <f t="shared" si="74"/>
        <v>5850</v>
      </c>
      <c r="I268" s="117">
        <f t="shared" si="74"/>
        <v>5850</v>
      </c>
      <c r="J268" s="117">
        <f t="shared" si="74"/>
        <v>5850</v>
      </c>
    </row>
    <row r="269" spans="1:10" ht="23.25" customHeight="1" x14ac:dyDescent="0.25">
      <c r="A269" s="264" t="s">
        <v>187</v>
      </c>
      <c r="B269" s="264"/>
      <c r="C269" s="264" t="s">
        <v>184</v>
      </c>
      <c r="D269" s="264"/>
      <c r="E269" s="264"/>
      <c r="F269" s="118">
        <f>F270+F273+F277+F282+F287</f>
        <v>10813.02</v>
      </c>
      <c r="G269" s="118">
        <f t="shared" ref="G269:J269" si="75">G270+G273+G277+G282+G287</f>
        <v>4900</v>
      </c>
      <c r="H269" s="118">
        <f t="shared" si="75"/>
        <v>5850</v>
      </c>
      <c r="I269" s="118">
        <f t="shared" si="75"/>
        <v>5850</v>
      </c>
      <c r="J269" s="118">
        <f t="shared" si="75"/>
        <v>5850</v>
      </c>
    </row>
    <row r="270" spans="1:10" s="107" customFormat="1" ht="15" customHeight="1" x14ac:dyDescent="0.25">
      <c r="A270" s="239" t="s">
        <v>229</v>
      </c>
      <c r="B270" s="239"/>
      <c r="C270" s="240" t="s">
        <v>151</v>
      </c>
      <c r="D270" s="240"/>
      <c r="E270" s="240"/>
      <c r="F270" s="119">
        <f>F271</f>
        <v>0</v>
      </c>
      <c r="G270" s="119">
        <f t="shared" ref="G270:J270" si="76">G271</f>
        <v>0</v>
      </c>
      <c r="H270" s="119">
        <f t="shared" si="76"/>
        <v>350</v>
      </c>
      <c r="I270" s="119">
        <f t="shared" si="76"/>
        <v>350</v>
      </c>
      <c r="J270" s="119">
        <f t="shared" si="76"/>
        <v>350</v>
      </c>
    </row>
    <row r="271" spans="1:10" s="107" customFormat="1" ht="15" customHeight="1" x14ac:dyDescent="0.25">
      <c r="A271" s="231">
        <v>42</v>
      </c>
      <c r="B271" s="232"/>
      <c r="C271" s="288" t="s">
        <v>185</v>
      </c>
      <c r="D271" s="289"/>
      <c r="E271" s="290"/>
      <c r="F271" s="128">
        <f>SUM(F272:F272)</f>
        <v>0</v>
      </c>
      <c r="G271" s="128">
        <f t="shared" ref="G271:J271" si="77">SUM(G272:G272)</f>
        <v>0</v>
      </c>
      <c r="H271" s="128">
        <f t="shared" si="77"/>
        <v>350</v>
      </c>
      <c r="I271" s="128">
        <f t="shared" si="77"/>
        <v>350</v>
      </c>
      <c r="J271" s="128">
        <f t="shared" si="77"/>
        <v>350</v>
      </c>
    </row>
    <row r="272" spans="1:10" s="107" customFormat="1" ht="15" customHeight="1" x14ac:dyDescent="0.25">
      <c r="A272" s="235">
        <v>4221</v>
      </c>
      <c r="B272" s="236"/>
      <c r="C272" s="234" t="s">
        <v>91</v>
      </c>
      <c r="D272" s="234"/>
      <c r="E272" s="234"/>
      <c r="F272" s="121">
        <v>0</v>
      </c>
      <c r="G272" s="121">
        <v>0</v>
      </c>
      <c r="H272" s="121">
        <v>350</v>
      </c>
      <c r="I272" s="121">
        <v>350</v>
      </c>
      <c r="J272" s="121">
        <v>350</v>
      </c>
    </row>
    <row r="273" spans="1:10" s="107" customFormat="1" ht="15" customHeight="1" x14ac:dyDescent="0.25">
      <c r="A273" s="265" t="s">
        <v>217</v>
      </c>
      <c r="B273" s="266"/>
      <c r="C273" s="267" t="s">
        <v>210</v>
      </c>
      <c r="D273" s="268"/>
      <c r="E273" s="269"/>
      <c r="F273" s="119">
        <f>F274</f>
        <v>0</v>
      </c>
      <c r="G273" s="119">
        <f>G274</f>
        <v>0</v>
      </c>
      <c r="H273" s="119">
        <f t="shared" ref="H273:J273" si="78">H274</f>
        <v>2000</v>
      </c>
      <c r="I273" s="119">
        <f t="shared" si="78"/>
        <v>2000</v>
      </c>
      <c r="J273" s="119">
        <f t="shared" si="78"/>
        <v>2000</v>
      </c>
    </row>
    <row r="274" spans="1:10" s="107" customFormat="1" ht="15" customHeight="1" x14ac:dyDescent="0.25">
      <c r="A274" s="231">
        <v>42</v>
      </c>
      <c r="B274" s="232"/>
      <c r="C274" s="288" t="s">
        <v>185</v>
      </c>
      <c r="D274" s="289"/>
      <c r="E274" s="290"/>
      <c r="F274" s="128">
        <f>SUM(F275:F276)</f>
        <v>0</v>
      </c>
      <c r="G274" s="128">
        <f>SUM(G275:G276)</f>
        <v>0</v>
      </c>
      <c r="H274" s="128">
        <f>SUM(H275:H276)</f>
        <v>2000</v>
      </c>
      <c r="I274" s="128">
        <f>SUM(I275:I276)</f>
        <v>2000</v>
      </c>
      <c r="J274" s="128">
        <f>SUM(J275:J276)</f>
        <v>2000</v>
      </c>
    </row>
    <row r="275" spans="1:10" s="107" customFormat="1" ht="15" customHeight="1" x14ac:dyDescent="0.25">
      <c r="A275" s="235">
        <v>4222</v>
      </c>
      <c r="B275" s="236"/>
      <c r="C275" s="235" t="s">
        <v>92</v>
      </c>
      <c r="D275" s="237"/>
      <c r="E275" s="236"/>
      <c r="F275" s="121">
        <v>0</v>
      </c>
      <c r="G275" s="121">
        <v>0</v>
      </c>
      <c r="H275" s="184">
        <v>1000</v>
      </c>
      <c r="I275" s="184">
        <v>1000</v>
      </c>
      <c r="J275" s="184">
        <v>1000</v>
      </c>
    </row>
    <row r="276" spans="1:10" s="107" customFormat="1" ht="15" customHeight="1" x14ac:dyDescent="0.25">
      <c r="A276" s="235">
        <v>4223</v>
      </c>
      <c r="B276" s="236"/>
      <c r="C276" s="234" t="s">
        <v>93</v>
      </c>
      <c r="D276" s="234"/>
      <c r="E276" s="234"/>
      <c r="F276" s="121">
        <v>0</v>
      </c>
      <c r="G276" s="121">
        <v>0</v>
      </c>
      <c r="H276" s="184">
        <v>1000</v>
      </c>
      <c r="I276" s="184">
        <v>1000</v>
      </c>
      <c r="J276" s="184">
        <v>1000</v>
      </c>
    </row>
    <row r="277" spans="1:10" x14ac:dyDescent="0.25">
      <c r="A277" s="239" t="s">
        <v>154</v>
      </c>
      <c r="B277" s="239"/>
      <c r="C277" s="240" t="s">
        <v>155</v>
      </c>
      <c r="D277" s="240"/>
      <c r="E277" s="240"/>
      <c r="F277" s="119">
        <f>F278</f>
        <v>1934.0600000000002</v>
      </c>
      <c r="G277" s="119">
        <f>G278</f>
        <v>2400</v>
      </c>
      <c r="H277" s="119">
        <f t="shared" ref="H277:J277" si="79">H278</f>
        <v>0</v>
      </c>
      <c r="I277" s="119">
        <f t="shared" si="79"/>
        <v>0</v>
      </c>
      <c r="J277" s="119">
        <f t="shared" si="79"/>
        <v>0</v>
      </c>
    </row>
    <row r="278" spans="1:10" x14ac:dyDescent="0.25">
      <c r="A278" s="231">
        <v>42</v>
      </c>
      <c r="B278" s="232"/>
      <c r="C278" s="288" t="s">
        <v>185</v>
      </c>
      <c r="D278" s="289"/>
      <c r="E278" s="290"/>
      <c r="F278" s="128">
        <f>SUM(F279:F281)</f>
        <v>1934.0600000000002</v>
      </c>
      <c r="G278" s="128">
        <f t="shared" ref="G278:J278" si="80">SUM(G279:G281)</f>
        <v>2400</v>
      </c>
      <c r="H278" s="128">
        <f t="shared" si="80"/>
        <v>0</v>
      </c>
      <c r="I278" s="128">
        <f t="shared" si="80"/>
        <v>0</v>
      </c>
      <c r="J278" s="128">
        <f t="shared" si="80"/>
        <v>0</v>
      </c>
    </row>
    <row r="279" spans="1:10" s="107" customFormat="1" x14ac:dyDescent="0.25">
      <c r="A279" s="235">
        <v>4221</v>
      </c>
      <c r="B279" s="236"/>
      <c r="C279" s="284" t="s">
        <v>91</v>
      </c>
      <c r="D279" s="285"/>
      <c r="E279" s="286"/>
      <c r="F279" s="130">
        <v>0</v>
      </c>
      <c r="G279" s="130">
        <v>0</v>
      </c>
      <c r="H279" s="130">
        <v>0</v>
      </c>
      <c r="I279" s="130">
        <v>0</v>
      </c>
      <c r="J279" s="130">
        <v>0</v>
      </c>
    </row>
    <row r="280" spans="1:10" x14ac:dyDescent="0.25">
      <c r="A280" s="235">
        <v>4222</v>
      </c>
      <c r="B280" s="236"/>
      <c r="C280" s="235" t="s">
        <v>92</v>
      </c>
      <c r="D280" s="237"/>
      <c r="E280" s="236"/>
      <c r="F280" s="121">
        <v>387.18</v>
      </c>
      <c r="G280" s="121">
        <v>1000</v>
      </c>
      <c r="H280" s="121">
        <v>0</v>
      </c>
      <c r="I280" s="121">
        <v>0</v>
      </c>
      <c r="J280" s="121">
        <v>0</v>
      </c>
    </row>
    <row r="281" spans="1:10" x14ac:dyDescent="0.25">
      <c r="A281" s="235">
        <v>4223</v>
      </c>
      <c r="B281" s="236"/>
      <c r="C281" s="234" t="s">
        <v>93</v>
      </c>
      <c r="D281" s="234"/>
      <c r="E281" s="234"/>
      <c r="F281" s="121">
        <v>1546.88</v>
      </c>
      <c r="G281" s="121">
        <v>1400</v>
      </c>
      <c r="H281" s="121">
        <v>0</v>
      </c>
      <c r="I281" s="121">
        <v>0</v>
      </c>
      <c r="J281" s="121">
        <v>0</v>
      </c>
    </row>
    <row r="282" spans="1:10" s="107" customFormat="1" ht="15" customHeight="1" x14ac:dyDescent="0.25">
      <c r="A282" s="265" t="s">
        <v>211</v>
      </c>
      <c r="B282" s="266"/>
      <c r="C282" s="279" t="s">
        <v>212</v>
      </c>
      <c r="D282" s="280"/>
      <c r="E282" s="281"/>
      <c r="F282" s="119">
        <f>F283</f>
        <v>0</v>
      </c>
      <c r="G282" s="119">
        <f t="shared" ref="G282:J282" si="81">G283</f>
        <v>0</v>
      </c>
      <c r="H282" s="119">
        <f t="shared" si="81"/>
        <v>3500</v>
      </c>
      <c r="I282" s="119">
        <f t="shared" si="81"/>
        <v>3500</v>
      </c>
      <c r="J282" s="119">
        <f t="shared" si="81"/>
        <v>3500</v>
      </c>
    </row>
    <row r="283" spans="1:10" s="107" customFormat="1" ht="15" customHeight="1" x14ac:dyDescent="0.25">
      <c r="A283" s="231">
        <v>42</v>
      </c>
      <c r="B283" s="232"/>
      <c r="C283" s="288" t="s">
        <v>185</v>
      </c>
      <c r="D283" s="289"/>
      <c r="E283" s="290"/>
      <c r="F283" s="128">
        <f>SUM(F284:F286)</f>
        <v>0</v>
      </c>
      <c r="G283" s="128">
        <f t="shared" ref="G283:J283" si="82">SUM(G284:G286)</f>
        <v>0</v>
      </c>
      <c r="H283" s="128">
        <f t="shared" si="82"/>
        <v>3500</v>
      </c>
      <c r="I283" s="128">
        <f t="shared" si="82"/>
        <v>3500</v>
      </c>
      <c r="J283" s="128">
        <f t="shared" si="82"/>
        <v>3500</v>
      </c>
    </row>
    <row r="284" spans="1:10" s="107" customFormat="1" ht="15" customHeight="1" x14ac:dyDescent="0.25">
      <c r="A284" s="235">
        <v>4221</v>
      </c>
      <c r="B284" s="236"/>
      <c r="C284" s="234" t="s">
        <v>91</v>
      </c>
      <c r="D284" s="234"/>
      <c r="E284" s="234"/>
      <c r="F284" s="121">
        <v>0</v>
      </c>
      <c r="G284" s="121">
        <v>0</v>
      </c>
      <c r="H284" s="184">
        <v>1000</v>
      </c>
      <c r="I284" s="184">
        <v>1000</v>
      </c>
      <c r="J284" s="184">
        <v>1000</v>
      </c>
    </row>
    <row r="285" spans="1:10" s="107" customFormat="1" ht="15" customHeight="1" x14ac:dyDescent="0.25">
      <c r="A285" s="235">
        <v>4224</v>
      </c>
      <c r="B285" s="236"/>
      <c r="C285" s="235" t="s">
        <v>196</v>
      </c>
      <c r="D285" s="237"/>
      <c r="E285" s="236"/>
      <c r="F285" s="121">
        <v>0</v>
      </c>
      <c r="G285" s="121">
        <v>0</v>
      </c>
      <c r="H285" s="184">
        <v>0</v>
      </c>
      <c r="I285" s="184">
        <v>0</v>
      </c>
      <c r="J285" s="184">
        <v>0</v>
      </c>
    </row>
    <row r="286" spans="1:10" s="107" customFormat="1" ht="15" customHeight="1" x14ac:dyDescent="0.25">
      <c r="A286" s="235">
        <v>4226</v>
      </c>
      <c r="B286" s="236"/>
      <c r="C286" s="234" t="s">
        <v>94</v>
      </c>
      <c r="D286" s="234"/>
      <c r="E286" s="234"/>
      <c r="F286" s="121">
        <v>0</v>
      </c>
      <c r="G286" s="121">
        <v>0</v>
      </c>
      <c r="H286" s="184">
        <v>2500</v>
      </c>
      <c r="I286" s="184">
        <v>2500</v>
      </c>
      <c r="J286" s="184">
        <v>2500</v>
      </c>
    </row>
    <row r="287" spans="1:10" x14ac:dyDescent="0.25">
      <c r="A287" s="239" t="s">
        <v>156</v>
      </c>
      <c r="B287" s="239"/>
      <c r="C287" s="240" t="s">
        <v>157</v>
      </c>
      <c r="D287" s="240"/>
      <c r="E287" s="240"/>
      <c r="F287" s="119">
        <f>F288</f>
        <v>8878.9600000000009</v>
      </c>
      <c r="G287" s="119">
        <f t="shared" ref="G287:J287" si="83">G288</f>
        <v>2500</v>
      </c>
      <c r="H287" s="119">
        <f t="shared" si="83"/>
        <v>0</v>
      </c>
      <c r="I287" s="119">
        <f t="shared" si="83"/>
        <v>0</v>
      </c>
      <c r="J287" s="119">
        <f t="shared" si="83"/>
        <v>0</v>
      </c>
    </row>
    <row r="288" spans="1:10" x14ac:dyDescent="0.25">
      <c r="A288" s="231">
        <v>42</v>
      </c>
      <c r="B288" s="232"/>
      <c r="C288" s="288" t="s">
        <v>185</v>
      </c>
      <c r="D288" s="289"/>
      <c r="E288" s="290"/>
      <c r="F288" s="128">
        <f>SUM(F289:F291)</f>
        <v>8878.9600000000009</v>
      </c>
      <c r="G288" s="128">
        <f t="shared" ref="G288:J288" si="84">SUM(G289:G291)</f>
        <v>2500</v>
      </c>
      <c r="H288" s="128">
        <f t="shared" si="84"/>
        <v>0</v>
      </c>
      <c r="I288" s="128">
        <f t="shared" si="84"/>
        <v>0</v>
      </c>
      <c r="J288" s="128">
        <f t="shared" si="84"/>
        <v>0</v>
      </c>
    </row>
    <row r="289" spans="1:10" x14ac:dyDescent="0.25">
      <c r="A289" s="235">
        <v>4221</v>
      </c>
      <c r="B289" s="236"/>
      <c r="C289" s="234" t="s">
        <v>91</v>
      </c>
      <c r="D289" s="234"/>
      <c r="E289" s="234"/>
      <c r="F289" s="121">
        <v>784.9</v>
      </c>
      <c r="G289" s="121">
        <v>1000</v>
      </c>
      <c r="H289" s="121">
        <v>0</v>
      </c>
      <c r="I289" s="121">
        <v>0</v>
      </c>
      <c r="J289" s="121">
        <v>0</v>
      </c>
    </row>
    <row r="290" spans="1:10" s="107" customFormat="1" x14ac:dyDescent="0.25">
      <c r="A290" s="235">
        <v>4224</v>
      </c>
      <c r="B290" s="236"/>
      <c r="C290" s="235" t="s">
        <v>196</v>
      </c>
      <c r="D290" s="237"/>
      <c r="E290" s="236"/>
      <c r="F290" s="121">
        <v>2904.75</v>
      </c>
      <c r="G290" s="121">
        <v>0</v>
      </c>
      <c r="H290" s="121">
        <v>0</v>
      </c>
      <c r="I290" s="121">
        <v>0</v>
      </c>
      <c r="J290" s="121">
        <v>0</v>
      </c>
    </row>
    <row r="291" spans="1:10" x14ac:dyDescent="0.25">
      <c r="A291" s="235">
        <v>4226</v>
      </c>
      <c r="B291" s="236"/>
      <c r="C291" s="234" t="s">
        <v>94</v>
      </c>
      <c r="D291" s="234"/>
      <c r="E291" s="234"/>
      <c r="F291" s="121">
        <v>5189.3100000000004</v>
      </c>
      <c r="G291" s="121">
        <v>1500</v>
      </c>
      <c r="H291" s="121">
        <v>0</v>
      </c>
      <c r="I291" s="121">
        <v>0</v>
      </c>
      <c r="J291" s="121">
        <v>0</v>
      </c>
    </row>
  </sheetData>
  <mergeCells count="546">
    <mergeCell ref="A270:B270"/>
    <mergeCell ref="C270:E270"/>
    <mergeCell ref="A271:B271"/>
    <mergeCell ref="C271:E271"/>
    <mergeCell ref="A272:B272"/>
    <mergeCell ref="C272:E272"/>
    <mergeCell ref="C123:E123"/>
    <mergeCell ref="A132:B132"/>
    <mergeCell ref="C132:E132"/>
    <mergeCell ref="A133:B133"/>
    <mergeCell ref="C133:E133"/>
    <mergeCell ref="A134:B134"/>
    <mergeCell ref="C134:E134"/>
    <mergeCell ref="C135:E135"/>
    <mergeCell ref="A126:B126"/>
    <mergeCell ref="C126:E126"/>
    <mergeCell ref="A128:B128"/>
    <mergeCell ref="C128:E128"/>
    <mergeCell ref="A129:B129"/>
    <mergeCell ref="C129:E129"/>
    <mergeCell ref="A131:B131"/>
    <mergeCell ref="C131:E131"/>
    <mergeCell ref="A130:B130"/>
    <mergeCell ref="C130:E130"/>
    <mergeCell ref="A284:B284"/>
    <mergeCell ref="C284:E284"/>
    <mergeCell ref="A285:B285"/>
    <mergeCell ref="C285:E285"/>
    <mergeCell ref="A286:B286"/>
    <mergeCell ref="C286:E286"/>
    <mergeCell ref="A275:B275"/>
    <mergeCell ref="C275:E275"/>
    <mergeCell ref="A276:B276"/>
    <mergeCell ref="C276:E276"/>
    <mergeCell ref="A282:B282"/>
    <mergeCell ref="C282:E282"/>
    <mergeCell ref="C277:E277"/>
    <mergeCell ref="A278:B278"/>
    <mergeCell ref="C278:E278"/>
    <mergeCell ref="A279:B279"/>
    <mergeCell ref="C279:E279"/>
    <mergeCell ref="A277:B277"/>
    <mergeCell ref="A233:B233"/>
    <mergeCell ref="C233:E233"/>
    <mergeCell ref="A234:B234"/>
    <mergeCell ref="C234:E234"/>
    <mergeCell ref="A31:B31"/>
    <mergeCell ref="C31:E31"/>
    <mergeCell ref="C32:E32"/>
    <mergeCell ref="A33:B33"/>
    <mergeCell ref="C33:E33"/>
    <mergeCell ref="A82:B82"/>
    <mergeCell ref="A81:B81"/>
    <mergeCell ref="A80:B80"/>
    <mergeCell ref="C82:E82"/>
    <mergeCell ref="C81:E81"/>
    <mergeCell ref="C80:E80"/>
    <mergeCell ref="A70:B70"/>
    <mergeCell ref="C70:E70"/>
    <mergeCell ref="A71:B71"/>
    <mergeCell ref="C71:E71"/>
    <mergeCell ref="C72:E72"/>
    <mergeCell ref="A232:B232"/>
    <mergeCell ref="C232:E232"/>
    <mergeCell ref="C107:E107"/>
    <mergeCell ref="A102:B102"/>
    <mergeCell ref="A19:B19"/>
    <mergeCell ref="C19:E19"/>
    <mergeCell ref="A20:B20"/>
    <mergeCell ref="C20:E20"/>
    <mergeCell ref="C21:E21"/>
    <mergeCell ref="A22:B22"/>
    <mergeCell ref="C22:E22"/>
    <mergeCell ref="C23:E23"/>
    <mergeCell ref="A97:B97"/>
    <mergeCell ref="C97:E97"/>
    <mergeCell ref="A83:E83"/>
    <mergeCell ref="A84:B84"/>
    <mergeCell ref="C84:E84"/>
    <mergeCell ref="A85:B85"/>
    <mergeCell ref="C85:E85"/>
    <mergeCell ref="A89:B89"/>
    <mergeCell ref="C89:E89"/>
    <mergeCell ref="A76:B76"/>
    <mergeCell ref="C76:E76"/>
    <mergeCell ref="A90:B90"/>
    <mergeCell ref="C90:E90"/>
    <mergeCell ref="A92:B92"/>
    <mergeCell ref="C92:E92"/>
    <mergeCell ref="A91:B91"/>
    <mergeCell ref="A110:B110"/>
    <mergeCell ref="C110:E110"/>
    <mergeCell ref="C103:E103"/>
    <mergeCell ref="A120:B120"/>
    <mergeCell ref="C120:E120"/>
    <mergeCell ref="A121:B121"/>
    <mergeCell ref="C121:E121"/>
    <mergeCell ref="C111:E111"/>
    <mergeCell ref="A114:B114"/>
    <mergeCell ref="C114:E114"/>
    <mergeCell ref="A108:B108"/>
    <mergeCell ref="C108:E108"/>
    <mergeCell ref="A109:B109"/>
    <mergeCell ref="C109:E109"/>
    <mergeCell ref="A158:B158"/>
    <mergeCell ref="C158:E158"/>
    <mergeCell ref="C159:E159"/>
    <mergeCell ref="A161:B161"/>
    <mergeCell ref="C161:E161"/>
    <mergeCell ref="A162:B162"/>
    <mergeCell ref="C162:E162"/>
    <mergeCell ref="A155:B155"/>
    <mergeCell ref="C155:E155"/>
    <mergeCell ref="A160:B160"/>
    <mergeCell ref="C160:E160"/>
    <mergeCell ref="A156:B156"/>
    <mergeCell ref="C156:E156"/>
    <mergeCell ref="A157:B157"/>
    <mergeCell ref="C157:E157"/>
    <mergeCell ref="A14:B14"/>
    <mergeCell ref="C14:E14"/>
    <mergeCell ref="A15:B15"/>
    <mergeCell ref="C15:E15"/>
    <mergeCell ref="A16:B16"/>
    <mergeCell ref="C16:E16"/>
    <mergeCell ref="A17:B17"/>
    <mergeCell ref="C17:E17"/>
    <mergeCell ref="A18:B18"/>
    <mergeCell ref="C18:E18"/>
    <mergeCell ref="C290:E290"/>
    <mergeCell ref="A290:B290"/>
    <mergeCell ref="A3:J3"/>
    <mergeCell ref="A60:B60"/>
    <mergeCell ref="C60:E60"/>
    <mergeCell ref="A61:B61"/>
    <mergeCell ref="C61:E61"/>
    <mergeCell ref="A62:B62"/>
    <mergeCell ref="C62:E62"/>
    <mergeCell ref="A63:B63"/>
    <mergeCell ref="C63:E63"/>
    <mergeCell ref="A65:B65"/>
    <mergeCell ref="C65:E65"/>
    <mergeCell ref="A66:B66"/>
    <mergeCell ref="C66:E66"/>
    <mergeCell ref="A67:B67"/>
    <mergeCell ref="C67:E67"/>
    <mergeCell ref="A68:B68"/>
    <mergeCell ref="C68:E68"/>
    <mergeCell ref="A69:B69"/>
    <mergeCell ref="C69:E69"/>
    <mergeCell ref="A13:B13"/>
    <mergeCell ref="C13:E13"/>
    <mergeCell ref="A26:B26"/>
    <mergeCell ref="A289:B289"/>
    <mergeCell ref="C289:E289"/>
    <mergeCell ref="A258:B258"/>
    <mergeCell ref="C258:E258"/>
    <mergeCell ref="A259:B259"/>
    <mergeCell ref="C259:E259"/>
    <mergeCell ref="A260:B260"/>
    <mergeCell ref="C260:E260"/>
    <mergeCell ref="C261:E261"/>
    <mergeCell ref="A262:B262"/>
    <mergeCell ref="C262:E262"/>
    <mergeCell ref="A268:E268"/>
    <mergeCell ref="A263:B263"/>
    <mergeCell ref="C263:E263"/>
    <mergeCell ref="A264:B264"/>
    <mergeCell ref="C264:E264"/>
    <mergeCell ref="A265:B265"/>
    <mergeCell ref="C265:E265"/>
    <mergeCell ref="A266:B266"/>
    <mergeCell ref="A267:B267"/>
    <mergeCell ref="C266:E266"/>
    <mergeCell ref="C269:E269"/>
    <mergeCell ref="A283:B283"/>
    <mergeCell ref="C283:E283"/>
    <mergeCell ref="A291:B291"/>
    <mergeCell ref="C291:E291"/>
    <mergeCell ref="F5:F6"/>
    <mergeCell ref="A113:B113"/>
    <mergeCell ref="C113:E113"/>
    <mergeCell ref="A169:B169"/>
    <mergeCell ref="C169:E169"/>
    <mergeCell ref="A288:B288"/>
    <mergeCell ref="C288:E288"/>
    <mergeCell ref="A280:B280"/>
    <mergeCell ref="C280:E280"/>
    <mergeCell ref="A281:B281"/>
    <mergeCell ref="C281:E281"/>
    <mergeCell ref="A287:B287"/>
    <mergeCell ref="C287:E287"/>
    <mergeCell ref="A95:B95"/>
    <mergeCell ref="A173:B173"/>
    <mergeCell ref="C173:E173"/>
    <mergeCell ref="A273:B273"/>
    <mergeCell ref="C273:E273"/>
    <mergeCell ref="A274:B274"/>
    <mergeCell ref="C274:E274"/>
    <mergeCell ref="A257:B257"/>
    <mergeCell ref="C257:E257"/>
    <mergeCell ref="A253:B253"/>
    <mergeCell ref="C253:E253"/>
    <mergeCell ref="A254:B254"/>
    <mergeCell ref="C254:E254"/>
    <mergeCell ref="A255:E255"/>
    <mergeCell ref="A256:B256"/>
    <mergeCell ref="C256:E256"/>
    <mergeCell ref="A269:B269"/>
    <mergeCell ref="C267:E267"/>
    <mergeCell ref="A248:B248"/>
    <mergeCell ref="C248:E248"/>
    <mergeCell ref="A252:B252"/>
    <mergeCell ref="C252:E252"/>
    <mergeCell ref="A247:B247"/>
    <mergeCell ref="C247:E247"/>
    <mergeCell ref="A249:B249"/>
    <mergeCell ref="C249:E249"/>
    <mergeCell ref="A250:B250"/>
    <mergeCell ref="C250:E250"/>
    <mergeCell ref="A251:B251"/>
    <mergeCell ref="C251:E251"/>
    <mergeCell ref="A241:B241"/>
    <mergeCell ref="C241:E241"/>
    <mergeCell ref="A242:B242"/>
    <mergeCell ref="C242:E242"/>
    <mergeCell ref="A243:B243"/>
    <mergeCell ref="C243:E243"/>
    <mergeCell ref="A245:B245"/>
    <mergeCell ref="C245:E245"/>
    <mergeCell ref="A246:B246"/>
    <mergeCell ref="C246:E246"/>
    <mergeCell ref="A244:B244"/>
    <mergeCell ref="C244:E244"/>
    <mergeCell ref="A238:B238"/>
    <mergeCell ref="C238:E238"/>
    <mergeCell ref="A239:B239"/>
    <mergeCell ref="C239:E239"/>
    <mergeCell ref="A240:B240"/>
    <mergeCell ref="C240:E240"/>
    <mergeCell ref="A235:B235"/>
    <mergeCell ref="C235:E235"/>
    <mergeCell ref="A236:B236"/>
    <mergeCell ref="C236:E236"/>
    <mergeCell ref="A237:B237"/>
    <mergeCell ref="C237:E237"/>
    <mergeCell ref="A223:B223"/>
    <mergeCell ref="C223:E223"/>
    <mergeCell ref="A224:B224"/>
    <mergeCell ref="C224:E224"/>
    <mergeCell ref="A231:B231"/>
    <mergeCell ref="C231:E231"/>
    <mergeCell ref="A220:B220"/>
    <mergeCell ref="C220:E220"/>
    <mergeCell ref="A221:B221"/>
    <mergeCell ref="C221:E221"/>
    <mergeCell ref="A222:B222"/>
    <mergeCell ref="C222:E222"/>
    <mergeCell ref="A229:B229"/>
    <mergeCell ref="C229:E229"/>
    <mergeCell ref="A230:B230"/>
    <mergeCell ref="C230:E230"/>
    <mergeCell ref="A225:B225"/>
    <mergeCell ref="C225:E225"/>
    <mergeCell ref="A226:B226"/>
    <mergeCell ref="C226:E226"/>
    <mergeCell ref="A227:B227"/>
    <mergeCell ref="C227:E227"/>
    <mergeCell ref="A228:B228"/>
    <mergeCell ref="C228:E228"/>
    <mergeCell ref="C215:E215"/>
    <mergeCell ref="A216:B216"/>
    <mergeCell ref="C216:E216"/>
    <mergeCell ref="A217:B217"/>
    <mergeCell ref="C217:E217"/>
    <mergeCell ref="A219:B219"/>
    <mergeCell ref="C219:E219"/>
    <mergeCell ref="A218:B218"/>
    <mergeCell ref="C218:E218"/>
    <mergeCell ref="A212:B212"/>
    <mergeCell ref="C212:E212"/>
    <mergeCell ref="A213:B213"/>
    <mergeCell ref="C213:E213"/>
    <mergeCell ref="A214:B214"/>
    <mergeCell ref="C214:E214"/>
    <mergeCell ref="A209:B209"/>
    <mergeCell ref="C209:E209"/>
    <mergeCell ref="A210:B210"/>
    <mergeCell ref="C210:E210"/>
    <mergeCell ref="A211:B211"/>
    <mergeCell ref="C211:E211"/>
    <mergeCell ref="A206:B206"/>
    <mergeCell ref="C206:E206"/>
    <mergeCell ref="A207:B207"/>
    <mergeCell ref="C207:E207"/>
    <mergeCell ref="A208:B208"/>
    <mergeCell ref="C208:E208"/>
    <mergeCell ref="A203:B203"/>
    <mergeCell ref="C203:E203"/>
    <mergeCell ref="A204:B204"/>
    <mergeCell ref="C204:E204"/>
    <mergeCell ref="A205:B205"/>
    <mergeCell ref="C205:E205"/>
    <mergeCell ref="A201:B201"/>
    <mergeCell ref="C201:E201"/>
    <mergeCell ref="A202:B202"/>
    <mergeCell ref="C202:E202"/>
    <mergeCell ref="A195:B195"/>
    <mergeCell ref="C195:E195"/>
    <mergeCell ref="A198:B198"/>
    <mergeCell ref="C198:E198"/>
    <mergeCell ref="A199:B199"/>
    <mergeCell ref="C199:E199"/>
    <mergeCell ref="A196:B196"/>
    <mergeCell ref="C196:E196"/>
    <mergeCell ref="A197:B197"/>
    <mergeCell ref="C197:E197"/>
    <mergeCell ref="A194:B194"/>
    <mergeCell ref="C194:E194"/>
    <mergeCell ref="A188:B188"/>
    <mergeCell ref="C188:E188"/>
    <mergeCell ref="C189:E189"/>
    <mergeCell ref="C190:E190"/>
    <mergeCell ref="A191:B191"/>
    <mergeCell ref="C191:E191"/>
    <mergeCell ref="A200:B200"/>
    <mergeCell ref="C200:E200"/>
    <mergeCell ref="A192:B192"/>
    <mergeCell ref="C192:E192"/>
    <mergeCell ref="A193:B193"/>
    <mergeCell ref="C193:E193"/>
    <mergeCell ref="A181:B181"/>
    <mergeCell ref="C181:E181"/>
    <mergeCell ref="A182:B182"/>
    <mergeCell ref="C182:E182"/>
    <mergeCell ref="A183:B183"/>
    <mergeCell ref="C183:E183"/>
    <mergeCell ref="A168:B168"/>
    <mergeCell ref="A179:B179"/>
    <mergeCell ref="C179:E179"/>
    <mergeCell ref="A163:B163"/>
    <mergeCell ref="C163:E163"/>
    <mergeCell ref="A164:B164"/>
    <mergeCell ref="C164:E164"/>
    <mergeCell ref="A165:B165"/>
    <mergeCell ref="C165:E165"/>
    <mergeCell ref="A177:B177"/>
    <mergeCell ref="C177:E177"/>
    <mergeCell ref="A174:B174"/>
    <mergeCell ref="C174:E174"/>
    <mergeCell ref="C168:E168"/>
    <mergeCell ref="C154:E154"/>
    <mergeCell ref="A149:B149"/>
    <mergeCell ref="C149:E149"/>
    <mergeCell ref="A150:B150"/>
    <mergeCell ref="C150:E150"/>
    <mergeCell ref="A144:B144"/>
    <mergeCell ref="C144:E144"/>
    <mergeCell ref="C145:E145"/>
    <mergeCell ref="A146:B146"/>
    <mergeCell ref="C146:E146"/>
    <mergeCell ref="A147:B147"/>
    <mergeCell ref="C147:E147"/>
    <mergeCell ref="A148:B148"/>
    <mergeCell ref="C148:E148"/>
    <mergeCell ref="A151:B151"/>
    <mergeCell ref="C151:E151"/>
    <mergeCell ref="A153:B153"/>
    <mergeCell ref="C153:E153"/>
    <mergeCell ref="A154:B154"/>
    <mergeCell ref="A141:B141"/>
    <mergeCell ref="C141:E141"/>
    <mergeCell ref="A142:B142"/>
    <mergeCell ref="C142:E142"/>
    <mergeCell ref="A143:B143"/>
    <mergeCell ref="C143:E143"/>
    <mergeCell ref="A138:B138"/>
    <mergeCell ref="C138:E138"/>
    <mergeCell ref="A139:B139"/>
    <mergeCell ref="C139:E139"/>
    <mergeCell ref="A140:B140"/>
    <mergeCell ref="C140:E140"/>
    <mergeCell ref="A136:B136"/>
    <mergeCell ref="C136:E136"/>
    <mergeCell ref="A137:B137"/>
    <mergeCell ref="C137:E137"/>
    <mergeCell ref="C112:E112"/>
    <mergeCell ref="A115:B115"/>
    <mergeCell ref="C115:E115"/>
    <mergeCell ref="A116:B116"/>
    <mergeCell ref="C116:E116"/>
    <mergeCell ref="A117:B117"/>
    <mergeCell ref="C117:E117"/>
    <mergeCell ref="A118:B118"/>
    <mergeCell ref="C118:E118"/>
    <mergeCell ref="A119:B119"/>
    <mergeCell ref="C119:E119"/>
    <mergeCell ref="A122:B122"/>
    <mergeCell ref="C122:E122"/>
    <mergeCell ref="A124:B124"/>
    <mergeCell ref="C124:E124"/>
    <mergeCell ref="C125:E125"/>
    <mergeCell ref="C91:E91"/>
    <mergeCell ref="A93:B93"/>
    <mergeCell ref="C93:E93"/>
    <mergeCell ref="A94:B94"/>
    <mergeCell ref="C94:E94"/>
    <mergeCell ref="C95:E95"/>
    <mergeCell ref="A96:B96"/>
    <mergeCell ref="C96:E96"/>
    <mergeCell ref="A99:B99"/>
    <mergeCell ref="C99:E99"/>
    <mergeCell ref="A100:B100"/>
    <mergeCell ref="C100:E100"/>
    <mergeCell ref="A101:B101"/>
    <mergeCell ref="C101:E101"/>
    <mergeCell ref="C105:E105"/>
    <mergeCell ref="A106:B106"/>
    <mergeCell ref="C106:E106"/>
    <mergeCell ref="A107:B107"/>
    <mergeCell ref="C98:E98"/>
    <mergeCell ref="C102:E102"/>
    <mergeCell ref="A104:B104"/>
    <mergeCell ref="C104:E104"/>
    <mergeCell ref="A78:B78"/>
    <mergeCell ref="C78:E78"/>
    <mergeCell ref="A79:B79"/>
    <mergeCell ref="C79:E79"/>
    <mergeCell ref="A86:B86"/>
    <mergeCell ref="C86:E86"/>
    <mergeCell ref="A87:B87"/>
    <mergeCell ref="C87:E87"/>
    <mergeCell ref="A88:B88"/>
    <mergeCell ref="C88:E88"/>
    <mergeCell ref="A64:B64"/>
    <mergeCell ref="C64:E64"/>
    <mergeCell ref="A74:B74"/>
    <mergeCell ref="C74:E74"/>
    <mergeCell ref="A75:B75"/>
    <mergeCell ref="C75:E75"/>
    <mergeCell ref="A77:B77"/>
    <mergeCell ref="C77:E77"/>
    <mergeCell ref="A57:B57"/>
    <mergeCell ref="C57:E57"/>
    <mergeCell ref="A58:B58"/>
    <mergeCell ref="C58:E58"/>
    <mergeCell ref="A59:B59"/>
    <mergeCell ref="C59:E59"/>
    <mergeCell ref="A72:B72"/>
    <mergeCell ref="A73:B73"/>
    <mergeCell ref="C73:E73"/>
    <mergeCell ref="C53:E53"/>
    <mergeCell ref="A54:B54"/>
    <mergeCell ref="C54:E54"/>
    <mergeCell ref="A55:B55"/>
    <mergeCell ref="C55:E55"/>
    <mergeCell ref="C56:E56"/>
    <mergeCell ref="A50:B50"/>
    <mergeCell ref="C50:E50"/>
    <mergeCell ref="A51:B51"/>
    <mergeCell ref="C51:E51"/>
    <mergeCell ref="A52:B52"/>
    <mergeCell ref="C52:E52"/>
    <mergeCell ref="C28:E28"/>
    <mergeCell ref="A47:B47"/>
    <mergeCell ref="C47:E47"/>
    <mergeCell ref="A48:B48"/>
    <mergeCell ref="C48:E48"/>
    <mergeCell ref="A49:B49"/>
    <mergeCell ref="C49:E49"/>
    <mergeCell ref="C43:E43"/>
    <mergeCell ref="A44:B44"/>
    <mergeCell ref="C44:E44"/>
    <mergeCell ref="A45:B45"/>
    <mergeCell ref="C45:E45"/>
    <mergeCell ref="C46:E46"/>
    <mergeCell ref="C35:E35"/>
    <mergeCell ref="C36:E36"/>
    <mergeCell ref="A29:B29"/>
    <mergeCell ref="C29:E29"/>
    <mergeCell ref="C30:E30"/>
    <mergeCell ref="A34:B34"/>
    <mergeCell ref="C34:E34"/>
    <mergeCell ref="A35:B35"/>
    <mergeCell ref="A11:E11"/>
    <mergeCell ref="A12:B12"/>
    <mergeCell ref="C12:E12"/>
    <mergeCell ref="A40:B40"/>
    <mergeCell ref="C40:E40"/>
    <mergeCell ref="A41:B41"/>
    <mergeCell ref="C41:E41"/>
    <mergeCell ref="A42:B42"/>
    <mergeCell ref="C42:E42"/>
    <mergeCell ref="A38:B38"/>
    <mergeCell ref="C38:E38"/>
    <mergeCell ref="A39:B39"/>
    <mergeCell ref="C39:E39"/>
    <mergeCell ref="A37:B37"/>
    <mergeCell ref="C37:E37"/>
    <mergeCell ref="A24:B24"/>
    <mergeCell ref="C24:E24"/>
    <mergeCell ref="A25:B25"/>
    <mergeCell ref="C25:E25"/>
    <mergeCell ref="C26:E26"/>
    <mergeCell ref="A27:B27"/>
    <mergeCell ref="C27:E27"/>
    <mergeCell ref="A28:B28"/>
    <mergeCell ref="A36:B36"/>
    <mergeCell ref="A5:E6"/>
    <mergeCell ref="G5:G6"/>
    <mergeCell ref="H5:H6"/>
    <mergeCell ref="I5:I6"/>
    <mergeCell ref="A1:J1"/>
    <mergeCell ref="A10:B10"/>
    <mergeCell ref="C10:E10"/>
    <mergeCell ref="J5:J6"/>
    <mergeCell ref="F8:J8"/>
    <mergeCell ref="A7:B7"/>
    <mergeCell ref="C7:E7"/>
    <mergeCell ref="A8:B8"/>
    <mergeCell ref="C8:E8"/>
    <mergeCell ref="A9:E9"/>
    <mergeCell ref="A187:B187"/>
    <mergeCell ref="C187:E187"/>
    <mergeCell ref="A170:B170"/>
    <mergeCell ref="C170:E170"/>
    <mergeCell ref="A171:B171"/>
    <mergeCell ref="C171:E171"/>
    <mergeCell ref="A172:B172"/>
    <mergeCell ref="C172:E172"/>
    <mergeCell ref="A166:B166"/>
    <mergeCell ref="C166:E166"/>
    <mergeCell ref="A167:B167"/>
    <mergeCell ref="C167:E167"/>
    <mergeCell ref="A175:B175"/>
    <mergeCell ref="C175:E175"/>
    <mergeCell ref="A185:B185"/>
    <mergeCell ref="C185:E185"/>
    <mergeCell ref="A176:B176"/>
    <mergeCell ref="C176:E176"/>
    <mergeCell ref="A184:B184"/>
    <mergeCell ref="C184:E184"/>
    <mergeCell ref="A186:B186"/>
    <mergeCell ref="C186:E186"/>
    <mergeCell ref="C178:E178"/>
    <mergeCell ref="C180:E180"/>
  </mergeCells>
  <pageMargins left="0.7" right="0.7" top="0.75" bottom="0.75" header="0.3" footer="0.3"/>
  <pageSetup paperSize="9" scale="65" fitToHeight="0" orientation="portrait" r:id="rId1"/>
  <ignoredErrors>
    <ignoredError sqref="F256:J25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Naslovna strana</vt:lpstr>
      <vt:lpstr>Sažetak</vt:lpstr>
      <vt:lpstr>Ekonomska klasifikacija</vt:lpstr>
      <vt:lpstr>Izvori financiranja</vt:lpstr>
      <vt:lpstr>Funkcijska klasifikacija</vt:lpstr>
      <vt:lpstr>Račun financiranja - ekonomska </vt:lpstr>
      <vt:lpstr>Račun financiranja - izvori 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Ana</cp:lastModifiedBy>
  <cp:lastPrinted>2026-09-30T07:30:44Z</cp:lastPrinted>
  <dcterms:created xsi:type="dcterms:W3CDTF">2025-07-22T06:28:39Z</dcterms:created>
  <dcterms:modified xsi:type="dcterms:W3CDTF">2026-09-30T09:20:12Z</dcterms:modified>
</cp:coreProperties>
</file>